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22181\Desktop\"/>
    </mc:Choice>
  </mc:AlternateContent>
  <xr:revisionPtr revIDLastSave="0" documentId="13_ncr:1_{4BBB0CB3-0EF9-4B06-ABE4-8CB59EC47FE4}" xr6:coauthVersionLast="47" xr6:coauthVersionMax="47" xr10:uidLastSave="{00000000-0000-0000-0000-000000000000}"/>
  <workbookProtection workbookAlgorithmName="SHA-512" workbookHashValue="FbtyYmhjHvPqm6vnchWxoWCMzx+46RAY+HgLrQzKHGIKR4eFn5E4KKt7iW9agtNQkM8FueGiRBEoviM6iNpSLA==" workbookSaltValue="OkQ6rPQh2UeooSjH/CZJEA==" workbookSpinCount="100000" lockStructure="1"/>
  <bookViews>
    <workbookView xWindow="-110" yWindow="-110" windowWidth="19420" windowHeight="11500" xr2:uid="{00000000-000D-0000-FFFF-FFFF00000000}"/>
  </bookViews>
  <sheets>
    <sheet name="試算フォーム" sheetId="1" r:id="rId1"/>
    <sheet name="Sheet1" sheetId="2" r:id="rId2"/>
  </sheets>
  <definedNames>
    <definedName name="_xlnm.Print_Area" localSheetId="0">試算フォーム!$A$1:$Y$64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1" i="1" l="1"/>
  <c r="C61" i="1"/>
  <c r="O54" i="1"/>
  <c r="O51" i="1"/>
  <c r="O48" i="1"/>
  <c r="O10" i="1"/>
  <c r="AK10" i="1" s="1"/>
  <c r="O23" i="1"/>
  <c r="T10" i="1" l="1"/>
  <c r="AR10" i="1" s="1"/>
  <c r="AN11" i="1" l="1"/>
  <c r="BD11" i="1" s="1"/>
  <c r="AN12" i="1"/>
  <c r="BD12" i="1" s="1"/>
  <c r="AN13" i="1"/>
  <c r="BD13" i="1" s="1"/>
  <c r="AN14" i="1"/>
  <c r="BD14" i="1" s="1"/>
  <c r="AN10" i="1"/>
  <c r="BD10" i="1" s="1"/>
  <c r="AW10" i="1" l="1"/>
  <c r="AP14" i="1"/>
  <c r="AW14" i="1"/>
  <c r="AW11" i="1"/>
  <c r="AW13" i="1"/>
  <c r="AP20" i="1"/>
  <c r="AL20" i="1"/>
  <c r="AW12" i="1"/>
  <c r="AP10" i="1"/>
  <c r="AP11" i="1"/>
  <c r="AP12" i="1"/>
  <c r="AP13" i="1"/>
  <c r="M61" i="1"/>
  <c r="H61" i="1"/>
  <c r="O42" i="1"/>
  <c r="O39" i="1"/>
  <c r="O33" i="1"/>
  <c r="O30" i="1"/>
  <c r="O20" i="1"/>
  <c r="O11" i="1"/>
  <c r="AK11" i="1" s="1"/>
  <c r="T11" i="1" s="1"/>
  <c r="O12" i="1"/>
  <c r="AK12" i="1" s="1"/>
  <c r="T12" i="1" s="1"/>
  <c r="O13" i="1"/>
  <c r="AK13" i="1" s="1"/>
  <c r="T13" i="1" s="1"/>
  <c r="AY13" i="1" s="1"/>
  <c r="O14" i="1"/>
  <c r="AK14" i="1" s="1"/>
  <c r="T14" i="1" s="1"/>
  <c r="AR14" i="1" l="1"/>
  <c r="AY14" i="1"/>
  <c r="BB20" i="1"/>
  <c r="AT20" i="1"/>
  <c r="AX20" i="1"/>
  <c r="AP24" i="1"/>
  <c r="AR11" i="1"/>
  <c r="AY11" i="1"/>
  <c r="AP21" i="1"/>
  <c r="AP23" i="1" s="1"/>
  <c r="AL21" i="1"/>
  <c r="AL23" i="1" s="1"/>
  <c r="AL24" i="1"/>
  <c r="AR13" i="1"/>
  <c r="AY12" i="1"/>
  <c r="AY10" i="1"/>
  <c r="AR12" i="1"/>
  <c r="AT24" i="1" l="1"/>
  <c r="AT26" i="1"/>
  <c r="AX24" i="1"/>
  <c r="J51" i="1"/>
  <c r="BB24" i="1"/>
  <c r="J54" i="1"/>
  <c r="AT21" i="1"/>
  <c r="AT23" i="1" s="1"/>
  <c r="AP26" i="1"/>
  <c r="AL26" i="1"/>
  <c r="A60" i="1" s="1"/>
  <c r="G30" i="1"/>
  <c r="AX21" i="1"/>
  <c r="G20" i="1"/>
  <c r="T20" i="1" s="1"/>
  <c r="J23" i="1"/>
  <c r="J33" i="1"/>
  <c r="K60" i="1" l="1"/>
  <c r="T54" i="1"/>
  <c r="AX23" i="1"/>
  <c r="AX26" i="1" s="1"/>
  <c r="G48" i="1"/>
  <c r="T51" i="1"/>
  <c r="G39" i="1"/>
  <c r="T39" i="1" s="1"/>
  <c r="F60" i="1"/>
  <c r="T30" i="1"/>
  <c r="T23" i="1"/>
  <c r="T33" i="1"/>
  <c r="J42" i="1"/>
  <c r="AJ30" i="1" l="1"/>
  <c r="P60" i="1"/>
  <c r="T48" i="1"/>
  <c r="T42" i="1"/>
  <c r="AO30" i="1" l="1"/>
  <c r="U61" i="1" s="1"/>
  <c r="U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J2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限度額を変えたら
ここの数値も修正すること！</t>
        </r>
      </text>
    </comment>
  </commentList>
</comments>
</file>

<file path=xl/sharedStrings.xml><?xml version="1.0" encoding="utf-8"?>
<sst xmlns="http://schemas.openxmlformats.org/spreadsheetml/2006/main" count="296" uniqueCount="140">
  <si>
    <t>加入者氏名</t>
    <rPh sb="0" eb="3">
      <t>カニュウシャ</t>
    </rPh>
    <rPh sb="3" eb="5">
      <t>シメイ</t>
    </rPh>
    <phoneticPr fontId="2"/>
  </si>
  <si>
    <t>年齢</t>
    <rPh sb="0" eb="2">
      <t>ネンレイ</t>
    </rPh>
    <phoneticPr fontId="2"/>
  </si>
  <si>
    <t>総所得金額</t>
    <rPh sb="0" eb="3">
      <t>ソウショトク</t>
    </rPh>
    <rPh sb="3" eb="5">
      <t>キンガク</t>
    </rPh>
    <phoneticPr fontId="2"/>
  </si>
  <si>
    <t>〇医療給付費分：国民健康保険加入者の医療費の支払いに充てる財源（0～74歳）</t>
    <rPh sb="1" eb="3">
      <t>イリョウ</t>
    </rPh>
    <rPh sb="3" eb="5">
      <t>キュウフ</t>
    </rPh>
    <rPh sb="5" eb="6">
      <t>ヒ</t>
    </rPh>
    <rPh sb="6" eb="7">
      <t>ブン</t>
    </rPh>
    <rPh sb="8" eb="10">
      <t>コクミン</t>
    </rPh>
    <rPh sb="10" eb="12">
      <t>ケンコウ</t>
    </rPh>
    <rPh sb="12" eb="14">
      <t>ホケン</t>
    </rPh>
    <rPh sb="14" eb="17">
      <t>カニュウシャ</t>
    </rPh>
    <rPh sb="18" eb="21">
      <t>イリョウヒ</t>
    </rPh>
    <rPh sb="22" eb="24">
      <t>シハラ</t>
    </rPh>
    <rPh sb="26" eb="27">
      <t>ア</t>
    </rPh>
    <rPh sb="29" eb="31">
      <t>ザイゲン</t>
    </rPh>
    <rPh sb="36" eb="37">
      <t>サイ</t>
    </rPh>
    <phoneticPr fontId="2"/>
  </si>
  <si>
    <t>円</t>
    <rPh sb="0" eb="1">
      <t>エン</t>
    </rPh>
    <phoneticPr fontId="2"/>
  </si>
  <si>
    <t>×</t>
    <phoneticPr fontId="2"/>
  </si>
  <si>
    <t>％</t>
    <phoneticPr fontId="2"/>
  </si>
  <si>
    <t>税率</t>
    <rPh sb="0" eb="2">
      <t>ゼイリツ</t>
    </rPh>
    <phoneticPr fontId="2"/>
  </si>
  <si>
    <t>＝</t>
    <phoneticPr fontId="2"/>
  </si>
  <si>
    <t>①所得割額</t>
    <rPh sb="1" eb="3">
      <t>ショトク</t>
    </rPh>
    <rPh sb="3" eb="4">
      <t>ワリ</t>
    </rPh>
    <rPh sb="4" eb="5">
      <t>ガク</t>
    </rPh>
    <phoneticPr fontId="2"/>
  </si>
  <si>
    <t>＊所得割額</t>
    <rPh sb="1" eb="3">
      <t>ショトク</t>
    </rPh>
    <rPh sb="3" eb="4">
      <t>ワリ</t>
    </rPh>
    <rPh sb="4" eb="5">
      <t>ガク</t>
    </rPh>
    <phoneticPr fontId="2"/>
  </si>
  <si>
    <t>＊均等割額</t>
    <rPh sb="1" eb="4">
      <t>キントウワリ</t>
    </rPh>
    <rPh sb="4" eb="5">
      <t>ガク</t>
    </rPh>
    <phoneticPr fontId="2"/>
  </si>
  <si>
    <t>加入者数</t>
    <rPh sb="0" eb="3">
      <t>カニュウシャ</t>
    </rPh>
    <rPh sb="3" eb="4">
      <t>スウ</t>
    </rPh>
    <phoneticPr fontId="2"/>
  </si>
  <si>
    <t>人</t>
    <rPh sb="0" eb="1">
      <t>ニン</t>
    </rPh>
    <phoneticPr fontId="2"/>
  </si>
  <si>
    <t>税額</t>
    <rPh sb="0" eb="2">
      <t>ゼイガク</t>
    </rPh>
    <phoneticPr fontId="2"/>
  </si>
  <si>
    <t>②均等割額</t>
    <rPh sb="1" eb="4">
      <t>キントウワリ</t>
    </rPh>
    <rPh sb="4" eb="5">
      <t>ガク</t>
    </rPh>
    <phoneticPr fontId="2"/>
  </si>
  <si>
    <t>〇後期高齢者支援金分：後期高齢者医療制度を支援するための財源（0～74歳）</t>
    <rPh sb="1" eb="6">
      <t>コウキコウレイシャ</t>
    </rPh>
    <rPh sb="6" eb="8">
      <t>シエン</t>
    </rPh>
    <rPh sb="8" eb="9">
      <t>キン</t>
    </rPh>
    <rPh sb="9" eb="10">
      <t>ブン</t>
    </rPh>
    <rPh sb="11" eb="13">
      <t>コウキ</t>
    </rPh>
    <rPh sb="13" eb="16">
      <t>コウレイシャ</t>
    </rPh>
    <rPh sb="16" eb="18">
      <t>イリョウ</t>
    </rPh>
    <rPh sb="18" eb="20">
      <t>セイド</t>
    </rPh>
    <rPh sb="21" eb="23">
      <t>シエン</t>
    </rPh>
    <rPh sb="28" eb="30">
      <t>ザイゲン</t>
    </rPh>
    <rPh sb="35" eb="36">
      <t>サイ</t>
    </rPh>
    <phoneticPr fontId="2"/>
  </si>
  <si>
    <t>〇介護納付金分：介護保険制度を支援するための財源（40～64歳）</t>
    <rPh sb="1" eb="3">
      <t>カイゴ</t>
    </rPh>
    <rPh sb="3" eb="6">
      <t>ノウフキン</t>
    </rPh>
    <rPh sb="6" eb="7">
      <t>ブン</t>
    </rPh>
    <rPh sb="8" eb="10">
      <t>カイゴ</t>
    </rPh>
    <rPh sb="10" eb="12">
      <t>ホケン</t>
    </rPh>
    <rPh sb="12" eb="14">
      <t>セイド</t>
    </rPh>
    <rPh sb="15" eb="17">
      <t>シエン</t>
    </rPh>
    <rPh sb="22" eb="24">
      <t>ザイゲン</t>
    </rPh>
    <rPh sb="30" eb="31">
      <t>サイ</t>
    </rPh>
    <phoneticPr fontId="2"/>
  </si>
  <si>
    <t>③所得割額</t>
    <rPh sb="1" eb="3">
      <t>ショトク</t>
    </rPh>
    <rPh sb="3" eb="4">
      <t>ワリ</t>
    </rPh>
    <rPh sb="4" eb="5">
      <t>ガク</t>
    </rPh>
    <phoneticPr fontId="2"/>
  </si>
  <si>
    <t>④均等割額</t>
    <rPh sb="1" eb="4">
      <t>キントウワリ</t>
    </rPh>
    <rPh sb="4" eb="5">
      <t>ガク</t>
    </rPh>
    <phoneticPr fontId="2"/>
  </si>
  <si>
    <t>⑤所得割額</t>
    <rPh sb="1" eb="3">
      <t>ショトク</t>
    </rPh>
    <rPh sb="3" eb="4">
      <t>ワリ</t>
    </rPh>
    <rPh sb="4" eb="5">
      <t>ガク</t>
    </rPh>
    <phoneticPr fontId="2"/>
  </si>
  <si>
    <t>⑥均等割額</t>
    <rPh sb="1" eb="4">
      <t>キントウワリ</t>
    </rPh>
    <rPh sb="4" eb="5">
      <t>ガク</t>
    </rPh>
    <phoneticPr fontId="2"/>
  </si>
  <si>
    <t>ー</t>
    <phoneticPr fontId="2"/>
  </si>
  <si>
    <t>基礎控除</t>
    <rPh sb="0" eb="2">
      <t>キソ</t>
    </rPh>
    <rPh sb="2" eb="4">
      <t>コウジョ</t>
    </rPh>
    <phoneticPr fontId="2"/>
  </si>
  <si>
    <t>合計（①+②）</t>
    <rPh sb="0" eb="2">
      <t>ゴウケイ</t>
    </rPh>
    <phoneticPr fontId="2"/>
  </si>
  <si>
    <t>合計（⑤+⑥）</t>
    <rPh sb="0" eb="2">
      <t>ゴウケイ</t>
    </rPh>
    <phoneticPr fontId="2"/>
  </si>
  <si>
    <t>合計（③+④）</t>
    <rPh sb="0" eb="2">
      <t>ゴウケイ</t>
    </rPh>
    <phoneticPr fontId="2"/>
  </si>
  <si>
    <t>+</t>
    <phoneticPr fontId="2"/>
  </si>
  <si>
    <t>※１回の支払額ではありません</t>
    <rPh sb="2" eb="3">
      <t>カイ</t>
    </rPh>
    <rPh sb="4" eb="6">
      <t>シハライ</t>
    </rPh>
    <rPh sb="6" eb="7">
      <t>ガク</t>
    </rPh>
    <phoneticPr fontId="2"/>
  </si>
  <si>
    <t>＊この試算フォームは、簡易版のため、軽減等の計算をすることができません。</t>
    <rPh sb="3" eb="5">
      <t>シサン</t>
    </rPh>
    <rPh sb="11" eb="14">
      <t>カンイバン</t>
    </rPh>
    <rPh sb="18" eb="20">
      <t>ケイゲン</t>
    </rPh>
    <rPh sb="20" eb="21">
      <t>トウ</t>
    </rPh>
    <rPh sb="22" eb="24">
      <t>ケイサン</t>
    </rPh>
    <phoneticPr fontId="2"/>
  </si>
  <si>
    <t>＊75歳以上の方は後期高齢者医療保険制度に加入となるため、計算されません。</t>
    <rPh sb="3" eb="4">
      <t>サイ</t>
    </rPh>
    <rPh sb="4" eb="6">
      <t>イジョウ</t>
    </rPh>
    <rPh sb="7" eb="8">
      <t>カタ</t>
    </rPh>
    <rPh sb="9" eb="11">
      <t>コウキ</t>
    </rPh>
    <rPh sb="11" eb="14">
      <t>コウレイシャ</t>
    </rPh>
    <rPh sb="14" eb="16">
      <t>イリョウ</t>
    </rPh>
    <rPh sb="16" eb="18">
      <t>ホケン</t>
    </rPh>
    <rPh sb="18" eb="20">
      <t>セイド</t>
    </rPh>
    <rPh sb="21" eb="23">
      <t>カニュウ</t>
    </rPh>
    <rPh sb="29" eb="31">
      <t>ケイサン</t>
    </rPh>
    <phoneticPr fontId="2"/>
  </si>
  <si>
    <t>基礎控除</t>
    <rPh sb="0" eb="2">
      <t>キソ</t>
    </rPh>
    <rPh sb="2" eb="4">
      <t>コウジョ</t>
    </rPh>
    <phoneticPr fontId="2"/>
  </si>
  <si>
    <t>所得割</t>
    <rPh sb="0" eb="2">
      <t>ショトク</t>
    </rPh>
    <rPh sb="2" eb="3">
      <t>ワリ</t>
    </rPh>
    <phoneticPr fontId="2"/>
  </si>
  <si>
    <t>均等割</t>
    <rPh sb="0" eb="3">
      <t>キントウワリ</t>
    </rPh>
    <phoneticPr fontId="2"/>
  </si>
  <si>
    <t>所得割率</t>
    <rPh sb="0" eb="3">
      <t>ショトクワリ</t>
    </rPh>
    <rPh sb="3" eb="4">
      <t>リツ</t>
    </rPh>
    <phoneticPr fontId="2"/>
  </si>
  <si>
    <t>均等割額</t>
    <rPh sb="0" eb="4">
      <t>キントウワリガク</t>
    </rPh>
    <phoneticPr fontId="2"/>
  </si>
  <si>
    <t>医療</t>
    <rPh sb="0" eb="2">
      <t>イリョウ</t>
    </rPh>
    <phoneticPr fontId="2"/>
  </si>
  <si>
    <t>介護</t>
    <rPh sb="0" eb="2">
      <t>カイゴ</t>
    </rPh>
    <phoneticPr fontId="2"/>
  </si>
  <si>
    <t>支援</t>
    <rPh sb="0" eb="2">
      <t>シエン</t>
    </rPh>
    <phoneticPr fontId="2"/>
  </si>
  <si>
    <t>医　療</t>
    <rPh sb="0" eb="1">
      <t>イ</t>
    </rPh>
    <rPh sb="2" eb="3">
      <t>リョウ</t>
    </rPh>
    <phoneticPr fontId="2"/>
  </si>
  <si>
    <t>支　援</t>
    <rPh sb="0" eb="1">
      <t>シ</t>
    </rPh>
    <rPh sb="2" eb="3">
      <t>エン</t>
    </rPh>
    <phoneticPr fontId="2"/>
  </si>
  <si>
    <t>介　護</t>
    <rPh sb="0" eb="1">
      <t>スケ</t>
    </rPh>
    <rPh sb="2" eb="3">
      <t>マモル</t>
    </rPh>
    <phoneticPr fontId="2"/>
  </si>
  <si>
    <t>限度額</t>
    <rPh sb="0" eb="2">
      <t>ゲンド</t>
    </rPh>
    <rPh sb="2" eb="3">
      <t>ガク</t>
    </rPh>
    <phoneticPr fontId="2"/>
  </si>
  <si>
    <t>円</t>
    <rPh sb="0" eb="1">
      <t>エン</t>
    </rPh>
    <phoneticPr fontId="2"/>
  </si>
  <si>
    <t>万</t>
    <rPh sb="0" eb="1">
      <t>マン</t>
    </rPh>
    <phoneticPr fontId="2"/>
  </si>
  <si>
    <t>(限度額</t>
    <rPh sb="1" eb="3">
      <t>ゲンド</t>
    </rPh>
    <rPh sb="3" eb="4">
      <t>ガク</t>
    </rPh>
    <phoneticPr fontId="2"/>
  </si>
  <si>
    <t>万円）</t>
    <rPh sb="0" eb="2">
      <t>マンエン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</si>
  <si>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</si>
  <si>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</si>
  <si>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</si>
  <si>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</si>
  <si>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</si>
  <si>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加入者数</t>
    <rPh sb="0" eb="3">
      <t>カニュウシャ</t>
    </rPh>
    <rPh sb="3" eb="4">
      <t>スウ</t>
    </rPh>
    <phoneticPr fontId="2"/>
  </si>
  <si>
    <t>人</t>
    <rPh sb="0" eb="1">
      <t>ニン</t>
    </rPh>
    <phoneticPr fontId="2"/>
  </si>
  <si>
    <t>算定基礎額</t>
    <rPh sb="0" eb="2">
      <t>サンテイ</t>
    </rPh>
    <rPh sb="2" eb="4">
      <t>キソ</t>
    </rPh>
    <rPh sb="4" eb="5">
      <t>ガク</t>
    </rPh>
    <phoneticPr fontId="2"/>
  </si>
  <si>
    <t>介護用</t>
    <rPh sb="0" eb="2">
      <t>カイゴ</t>
    </rPh>
    <rPh sb="2" eb="3">
      <t>ヨウ</t>
    </rPh>
    <phoneticPr fontId="2"/>
  </si>
  <si>
    <t>☆計算結果は１年間加入した場合の概算です。軽減や支払い回数・方法等については、担当窓口へお尋ねください。☆</t>
    <rPh sb="1" eb="3">
      <t>ケイサン</t>
    </rPh>
    <rPh sb="3" eb="5">
      <t>ケッカ</t>
    </rPh>
    <rPh sb="7" eb="9">
      <t>ネンカン</t>
    </rPh>
    <rPh sb="9" eb="11">
      <t>カニュウ</t>
    </rPh>
    <rPh sb="13" eb="15">
      <t>バアイ</t>
    </rPh>
    <rPh sb="16" eb="18">
      <t>ガイサン</t>
    </rPh>
    <phoneticPr fontId="2"/>
  </si>
  <si>
    <t>合計</t>
    <rPh sb="0" eb="2">
      <t>ゴウケイ</t>
    </rPh>
    <phoneticPr fontId="2"/>
  </si>
  <si>
    <t>年税額</t>
    <rPh sb="0" eb="3">
      <t>ネンゼイガク</t>
    </rPh>
    <phoneticPr fontId="2"/>
  </si>
  <si>
    <t>月額</t>
    <rPh sb="0" eb="2">
      <t>ゲツガク</t>
    </rPh>
    <phoneticPr fontId="2"/>
  </si>
  <si>
    <t>年齢</t>
    <rPh sb="0" eb="2">
      <t>ネンレイ</t>
    </rPh>
    <phoneticPr fontId="2"/>
  </si>
  <si>
    <t>8,500,000円以上</t>
    <rPh sb="9" eb="10">
      <t>エン</t>
    </rPh>
    <rPh sb="10" eb="12">
      <t>イジョウ</t>
    </rPh>
    <phoneticPr fontId="2"/>
  </si>
  <si>
    <t>0円</t>
    <rPh sb="1" eb="2">
      <t>エン</t>
    </rPh>
    <phoneticPr fontId="2"/>
  </si>
  <si>
    <t>～</t>
    <phoneticPr fontId="2"/>
  </si>
  <si>
    <t>給与収入×0.9-1,100,000円</t>
    <rPh sb="0" eb="2">
      <t>キュウヨ</t>
    </rPh>
    <rPh sb="2" eb="4">
      <t>シュウニュウ</t>
    </rPh>
    <rPh sb="18" eb="19">
      <t>エン</t>
    </rPh>
    <phoneticPr fontId="2"/>
  </si>
  <si>
    <t>給与収入-1,950,000円</t>
    <rPh sb="0" eb="2">
      <t>キュウヨ</t>
    </rPh>
    <rPh sb="2" eb="4">
      <t>シュウニュウ</t>
    </rPh>
    <rPh sb="14" eb="15">
      <t>エン</t>
    </rPh>
    <phoneticPr fontId="2"/>
  </si>
  <si>
    <t>A×2.8-80,000円</t>
    <rPh sb="12" eb="13">
      <t>エン</t>
    </rPh>
    <phoneticPr fontId="2"/>
  </si>
  <si>
    <t>A×3.2-440,000円</t>
    <rPh sb="13" eb="14">
      <t>エン</t>
    </rPh>
    <phoneticPr fontId="2"/>
  </si>
  <si>
    <t>給与収入</t>
    <rPh sb="0" eb="2">
      <t>キュウヨ</t>
    </rPh>
    <rPh sb="2" eb="4">
      <t>シュウニュウ</t>
    </rPh>
    <phoneticPr fontId="2"/>
  </si>
  <si>
    <t>給与所得</t>
    <rPh sb="0" eb="2">
      <t>キュウヨ</t>
    </rPh>
    <rPh sb="2" eb="4">
      <t>ショトク</t>
    </rPh>
    <phoneticPr fontId="2"/>
  </si>
  <si>
    <t>０～1,299,999円</t>
    <rPh sb="11" eb="12">
      <t>エン</t>
    </rPh>
    <phoneticPr fontId="2"/>
  </si>
  <si>
    <t>1,300,000～4,099,999円</t>
    <rPh sb="19" eb="20">
      <t>エン</t>
    </rPh>
    <phoneticPr fontId="2"/>
  </si>
  <si>
    <t>4,100,000～7,699,999円</t>
    <rPh sb="19" eb="20">
      <t>エン</t>
    </rPh>
    <phoneticPr fontId="2"/>
  </si>
  <si>
    <t>7,700,000～9,999,999円</t>
    <rPh sb="19" eb="20">
      <t>エン</t>
    </rPh>
    <phoneticPr fontId="2"/>
  </si>
  <si>
    <t>10,000,000円～</t>
    <rPh sb="10" eb="11">
      <t>エン</t>
    </rPh>
    <phoneticPr fontId="2"/>
  </si>
  <si>
    <t>0～3,299,999円</t>
    <rPh sb="11" eb="12">
      <t>エン</t>
    </rPh>
    <phoneticPr fontId="2"/>
  </si>
  <si>
    <t>3,300,000～4,099,999円</t>
    <rPh sb="19" eb="20">
      <t>エン</t>
    </rPh>
    <phoneticPr fontId="2"/>
  </si>
  <si>
    <t>×0.75-275,000</t>
    <phoneticPr fontId="2"/>
  </si>
  <si>
    <t>×0.85-685,000</t>
    <phoneticPr fontId="2"/>
  </si>
  <si>
    <t>×0.95-1,455,000円</t>
    <rPh sb="15" eb="16">
      <t>エン</t>
    </rPh>
    <phoneticPr fontId="2"/>
  </si>
  <si>
    <t>-600,000円</t>
    <rPh sb="8" eb="9">
      <t>エン</t>
    </rPh>
    <phoneticPr fontId="2"/>
  </si>
  <si>
    <t>-1,955,000円</t>
    <rPh sb="10" eb="11">
      <t>エン</t>
    </rPh>
    <phoneticPr fontId="2"/>
  </si>
  <si>
    <t>(A)</t>
    <phoneticPr fontId="2"/>
  </si>
  <si>
    <t>-500,000円</t>
    <rPh sb="8" eb="9">
      <t>エン</t>
    </rPh>
    <phoneticPr fontId="2"/>
  </si>
  <si>
    <t>×0.75-175,000円</t>
    <rPh sb="13" eb="14">
      <t>エン</t>
    </rPh>
    <phoneticPr fontId="2"/>
  </si>
  <si>
    <t>×0.85-585,000円</t>
    <rPh sb="13" eb="14">
      <t>エン</t>
    </rPh>
    <phoneticPr fontId="2"/>
  </si>
  <si>
    <t>×0.95-1,355,000円</t>
    <rPh sb="15" eb="16">
      <t>エン</t>
    </rPh>
    <phoneticPr fontId="2"/>
  </si>
  <si>
    <t>-1,855,000円</t>
    <rPh sb="10" eb="11">
      <t>エン</t>
    </rPh>
    <phoneticPr fontId="2"/>
  </si>
  <si>
    <t>-400,000円</t>
    <rPh sb="8" eb="9">
      <t>エン</t>
    </rPh>
    <phoneticPr fontId="2"/>
  </si>
  <si>
    <t>×0.75-75,000円</t>
    <rPh sb="12" eb="13">
      <t>エン</t>
    </rPh>
    <phoneticPr fontId="2"/>
  </si>
  <si>
    <t>×0.85-485,000円</t>
    <rPh sb="13" eb="14">
      <t>エン</t>
    </rPh>
    <phoneticPr fontId="2"/>
  </si>
  <si>
    <t>×0.95-1,255,000円</t>
    <rPh sb="15" eb="16">
      <t>エン</t>
    </rPh>
    <phoneticPr fontId="2"/>
  </si>
  <si>
    <t>-1,755,000円</t>
    <rPh sb="10" eb="11">
      <t>エン</t>
    </rPh>
    <phoneticPr fontId="2"/>
  </si>
  <si>
    <t>-1,100,000円</t>
    <rPh sb="10" eb="11">
      <t>エン</t>
    </rPh>
    <phoneticPr fontId="2"/>
  </si>
  <si>
    <t>-1,000,000円</t>
    <rPh sb="10" eb="11">
      <t>エン</t>
    </rPh>
    <phoneticPr fontId="2"/>
  </si>
  <si>
    <t>-900,000円</t>
    <rPh sb="8" eb="9">
      <t>エン</t>
    </rPh>
    <phoneticPr fontId="2"/>
  </si>
  <si>
    <t>65歳未満</t>
    <rPh sb="2" eb="3">
      <t>サイ</t>
    </rPh>
    <rPh sb="3" eb="5">
      <t>ミマン</t>
    </rPh>
    <phoneticPr fontId="2"/>
  </si>
  <si>
    <t>65歳以上</t>
    <rPh sb="2" eb="5">
      <t>サイイジョウ</t>
    </rPh>
    <phoneticPr fontId="2"/>
  </si>
  <si>
    <t>1,000万円以下</t>
    <rPh sb="5" eb="7">
      <t>マンエン</t>
    </rPh>
    <rPh sb="7" eb="9">
      <t>イカ</t>
    </rPh>
    <phoneticPr fontId="2"/>
  </si>
  <si>
    <t>公的年金等雑所得以外の所得に係る合計所得金額</t>
    <rPh sb="0" eb="4">
      <t>コウテキネンキン</t>
    </rPh>
    <rPh sb="4" eb="5">
      <t>ナド</t>
    </rPh>
    <rPh sb="5" eb="8">
      <t>ザツショトク</t>
    </rPh>
    <rPh sb="8" eb="10">
      <t>イガイ</t>
    </rPh>
    <rPh sb="11" eb="13">
      <t>ショトク</t>
    </rPh>
    <rPh sb="14" eb="15">
      <t>カカ</t>
    </rPh>
    <rPh sb="16" eb="22">
      <t>ゴウケイショトクキンガク</t>
    </rPh>
    <phoneticPr fontId="2"/>
  </si>
  <si>
    <t>公的年金等雑所得金額</t>
    <rPh sb="0" eb="2">
      <t>コウテキ</t>
    </rPh>
    <rPh sb="2" eb="4">
      <t>ネンキン</t>
    </rPh>
    <rPh sb="4" eb="5">
      <t>トウ</t>
    </rPh>
    <rPh sb="5" eb="8">
      <t>ザツショトク</t>
    </rPh>
    <rPh sb="8" eb="10">
      <t>キンガク</t>
    </rPh>
    <phoneticPr fontId="2"/>
  </si>
  <si>
    <t>課税のもととなる所得金額</t>
    <rPh sb="0" eb="2">
      <t>カゼイ</t>
    </rPh>
    <rPh sb="8" eb="10">
      <t>ショトク</t>
    </rPh>
    <rPh sb="10" eb="12">
      <t>キンガク</t>
    </rPh>
    <phoneticPr fontId="2"/>
  </si>
  <si>
    <t>課税のもととなる所得金額の世帯合計</t>
    <rPh sb="0" eb="2">
      <t>カゼイ</t>
    </rPh>
    <rPh sb="8" eb="10">
      <t>ショトク</t>
    </rPh>
    <rPh sb="10" eb="12">
      <t>キンガク</t>
    </rPh>
    <rPh sb="13" eb="15">
      <t>セタイ</t>
    </rPh>
    <rPh sb="15" eb="17">
      <t>ゴウケイ</t>
    </rPh>
    <phoneticPr fontId="2"/>
  </si>
  <si>
    <t>1,000万超え2,000万以下</t>
    <rPh sb="5" eb="6">
      <t>マン</t>
    </rPh>
    <rPh sb="6" eb="7">
      <t>コ</t>
    </rPh>
    <rPh sb="13" eb="14">
      <t>マン</t>
    </rPh>
    <rPh sb="14" eb="16">
      <t>イカ</t>
    </rPh>
    <phoneticPr fontId="2"/>
  </si>
  <si>
    <t>2,000万超え</t>
    <rPh sb="5" eb="6">
      <t>マン</t>
    </rPh>
    <rPh sb="6" eb="7">
      <t>コ</t>
    </rPh>
    <phoneticPr fontId="2"/>
  </si>
  <si>
    <t>子ども</t>
    <rPh sb="0" eb="1">
      <t>コ</t>
    </rPh>
    <phoneticPr fontId="2"/>
  </si>
  <si>
    <t>令和8年度</t>
    <rPh sb="0" eb="2">
      <t>レイワ</t>
    </rPh>
    <rPh sb="3" eb="5">
      <t>ネンド</t>
    </rPh>
    <phoneticPr fontId="2"/>
  </si>
  <si>
    <t>子ども・子育て用</t>
    <rPh sb="0" eb="1">
      <t>コ</t>
    </rPh>
    <rPh sb="4" eb="6">
      <t>コソダ</t>
    </rPh>
    <rPh sb="7" eb="8">
      <t>ヨウ</t>
    </rPh>
    <phoneticPr fontId="2"/>
  </si>
  <si>
    <t>18歳以上均等割</t>
    <rPh sb="2" eb="5">
      <t>サイイジョウ</t>
    </rPh>
    <rPh sb="5" eb="8">
      <t>キントウワリ</t>
    </rPh>
    <phoneticPr fontId="2"/>
  </si>
  <si>
    <t>子ども・子育て</t>
    <rPh sb="0" eb="1">
      <t>コ</t>
    </rPh>
    <rPh sb="4" eb="6">
      <t>コソダ</t>
    </rPh>
    <phoneticPr fontId="2"/>
  </si>
  <si>
    <t>人</t>
    <rPh sb="0" eb="1">
      <t>ニン</t>
    </rPh>
    <phoneticPr fontId="2"/>
  </si>
  <si>
    <t>円</t>
    <rPh sb="0" eb="1">
      <t>エン</t>
    </rPh>
    <phoneticPr fontId="2"/>
  </si>
  <si>
    <t>18歳以上</t>
    <rPh sb="2" eb="5">
      <t>サイイジョウ</t>
    </rPh>
    <phoneticPr fontId="2"/>
  </si>
  <si>
    <t>－</t>
    <phoneticPr fontId="2"/>
  </si>
  <si>
    <t>＊所得割額</t>
    <rPh sb="1" eb="3">
      <t>ショトク</t>
    </rPh>
    <rPh sb="3" eb="4">
      <t>ワリ</t>
    </rPh>
    <rPh sb="4" eb="5">
      <t>ガク</t>
    </rPh>
    <phoneticPr fontId="2"/>
  </si>
  <si>
    <t>＊18歳以上均等割額</t>
    <rPh sb="3" eb="4">
      <t>サイ</t>
    </rPh>
    <rPh sb="4" eb="6">
      <t>イジョウ</t>
    </rPh>
    <rPh sb="6" eb="9">
      <t>キントウワリ</t>
    </rPh>
    <rPh sb="9" eb="10">
      <t>ガク</t>
    </rPh>
    <phoneticPr fontId="2"/>
  </si>
  <si>
    <t>○子ども・子育て支援納付金分：子ども・子育て世帯を支援するための財源（18～74歳）</t>
    <rPh sb="1" eb="2">
      <t>コ</t>
    </rPh>
    <rPh sb="5" eb="7">
      <t>コソダ</t>
    </rPh>
    <rPh sb="8" eb="10">
      <t>シエン</t>
    </rPh>
    <rPh sb="10" eb="12">
      <t>ノウフ</t>
    </rPh>
    <rPh sb="12" eb="13">
      <t>キン</t>
    </rPh>
    <rPh sb="13" eb="14">
      <t>ブン</t>
    </rPh>
    <rPh sb="15" eb="16">
      <t>コ</t>
    </rPh>
    <rPh sb="19" eb="21">
      <t>コソダ</t>
    </rPh>
    <rPh sb="22" eb="24">
      <t>セタイ</t>
    </rPh>
    <rPh sb="25" eb="27">
      <t>シエン</t>
    </rPh>
    <rPh sb="32" eb="34">
      <t>ザイゲン</t>
    </rPh>
    <rPh sb="40" eb="41">
      <t>サイ</t>
    </rPh>
    <phoneticPr fontId="2"/>
  </si>
  <si>
    <t>+</t>
    <phoneticPr fontId="2"/>
  </si>
  <si>
    <t>円</t>
    <rPh sb="0" eb="1">
      <t>エン</t>
    </rPh>
    <phoneticPr fontId="2"/>
  </si>
  <si>
    <t>⑦所得割額</t>
    <rPh sb="1" eb="3">
      <t>ショトク</t>
    </rPh>
    <rPh sb="3" eb="4">
      <t>ワリ</t>
    </rPh>
    <rPh sb="4" eb="5">
      <t>ガク</t>
    </rPh>
    <phoneticPr fontId="2"/>
  </si>
  <si>
    <t>⑧均等割額</t>
    <rPh sb="1" eb="4">
      <t>キントウワリ</t>
    </rPh>
    <rPh sb="4" eb="5">
      <t>ガク</t>
    </rPh>
    <phoneticPr fontId="2"/>
  </si>
  <si>
    <t>⑨均等割額</t>
    <rPh sb="1" eb="4">
      <t>キントウワリ</t>
    </rPh>
    <rPh sb="4" eb="5">
      <t>ガク</t>
    </rPh>
    <phoneticPr fontId="2"/>
  </si>
  <si>
    <t>⑩医療給付費分</t>
    <rPh sb="1" eb="7">
      <t>イリョウキュウフヒブン</t>
    </rPh>
    <phoneticPr fontId="2"/>
  </si>
  <si>
    <t>⑪後期高齢者支援金分</t>
    <rPh sb="1" eb="3">
      <t>コウキ</t>
    </rPh>
    <rPh sb="3" eb="6">
      <t>コウレイシャ</t>
    </rPh>
    <rPh sb="6" eb="8">
      <t>シエン</t>
    </rPh>
    <rPh sb="8" eb="9">
      <t>キン</t>
    </rPh>
    <rPh sb="9" eb="10">
      <t>ブン</t>
    </rPh>
    <phoneticPr fontId="2"/>
  </si>
  <si>
    <t>⑫介護納付金分</t>
    <rPh sb="1" eb="3">
      <t>カイゴ</t>
    </rPh>
    <rPh sb="3" eb="6">
      <t>ノウフキン</t>
    </rPh>
    <rPh sb="6" eb="7">
      <t>ブン</t>
    </rPh>
    <phoneticPr fontId="2"/>
  </si>
  <si>
    <t>⑬子ども・子育て支援納付金分</t>
    <rPh sb="1" eb="2">
      <t>コ</t>
    </rPh>
    <rPh sb="5" eb="7">
      <t>コソダ</t>
    </rPh>
    <rPh sb="8" eb="10">
      <t>シエン</t>
    </rPh>
    <rPh sb="10" eb="13">
      <t>ノウフキン</t>
    </rPh>
    <rPh sb="13" eb="14">
      <t>ブン</t>
    </rPh>
    <phoneticPr fontId="2"/>
  </si>
  <si>
    <t>合計（⑦+⑧+⑨）</t>
    <rPh sb="0" eb="2">
      <t>ゴウケイ</t>
    </rPh>
    <phoneticPr fontId="2"/>
  </si>
  <si>
    <t>（限度額</t>
    <rPh sb="1" eb="3">
      <t>ゲンド</t>
    </rPh>
    <rPh sb="3" eb="4">
      <t>ガク</t>
    </rPh>
    <phoneticPr fontId="2"/>
  </si>
  <si>
    <t>万円）</t>
    <rPh sb="0" eb="2">
      <t>マンエン</t>
    </rPh>
    <phoneticPr fontId="2"/>
  </si>
  <si>
    <t>万</t>
    <rPh sb="0" eb="1">
      <t>マン</t>
    </rPh>
    <phoneticPr fontId="2"/>
  </si>
  <si>
    <t>＊加入者氏名・年齢・令和７年中の総所得金額を入力してください。</t>
    <phoneticPr fontId="2"/>
  </si>
  <si>
    <t>※計算結果は申し出頂いた年齢・所得額での概算額です。実際の課税額と誤差が生じる可能性があります。</t>
    <rPh sb="1" eb="5">
      <t>ケイサンケッカ</t>
    </rPh>
    <rPh sb="6" eb="7">
      <t>モウ</t>
    </rPh>
    <rPh sb="8" eb="9">
      <t>デ</t>
    </rPh>
    <rPh sb="9" eb="10">
      <t>イタダ</t>
    </rPh>
    <rPh sb="12" eb="14">
      <t>ネンレイ</t>
    </rPh>
    <rPh sb="15" eb="17">
      <t>ショトク</t>
    </rPh>
    <rPh sb="17" eb="18">
      <t>ガク</t>
    </rPh>
    <rPh sb="20" eb="22">
      <t>ガイサン</t>
    </rPh>
    <rPh sb="22" eb="23">
      <t>ガク</t>
    </rPh>
    <rPh sb="26" eb="28">
      <t>ジッサイ</t>
    </rPh>
    <rPh sb="29" eb="31">
      <t>カゼイ</t>
    </rPh>
    <rPh sb="31" eb="32">
      <t>ガク</t>
    </rPh>
    <rPh sb="33" eb="35">
      <t>ゴサ</t>
    </rPh>
    <rPh sb="36" eb="37">
      <t>ショウ</t>
    </rPh>
    <rPh sb="39" eb="42">
      <t>カノウセイ</t>
    </rPh>
    <phoneticPr fontId="2"/>
  </si>
  <si>
    <t>18歳以上均等割用</t>
    <rPh sb="2" eb="5">
      <t>サイイジョウ</t>
    </rPh>
    <rPh sb="5" eb="8">
      <t>キントウワリ</t>
    </rPh>
    <rPh sb="8" eb="9">
      <t>ヨウ</t>
    </rPh>
    <phoneticPr fontId="2"/>
  </si>
  <si>
    <t>円</t>
    <rPh sb="0" eb="1">
      <t>エン</t>
    </rPh>
    <phoneticPr fontId="2"/>
  </si>
  <si>
    <t>650,999円まで</t>
    <rPh sb="7" eb="8">
      <t>エン</t>
    </rPh>
    <phoneticPr fontId="2"/>
  </si>
  <si>
    <t>給与収入-650,000円</t>
    <rPh sb="0" eb="2">
      <t>キュウヨ</t>
    </rPh>
    <rPh sb="2" eb="4">
      <t>シュウニュウ</t>
    </rPh>
    <rPh sb="12" eb="13">
      <t>エン</t>
    </rPh>
    <phoneticPr fontId="2"/>
  </si>
  <si>
    <t>給与収入金額の合計額を【４】で割って千円未満を切り捨て（算出金額：A)</t>
    <phoneticPr fontId="2"/>
  </si>
  <si>
    <t>受給者の年齢
（R7年12月31日時点）</t>
    <rPh sb="0" eb="3">
      <t>ジュキュウシャ</t>
    </rPh>
    <rPh sb="4" eb="6">
      <t>ネンレイ</t>
    </rPh>
    <rPh sb="10" eb="11">
      <t>ネン</t>
    </rPh>
    <rPh sb="13" eb="14">
      <t>ガツ</t>
    </rPh>
    <rPh sb="16" eb="17">
      <t>ニチ</t>
    </rPh>
    <rPh sb="17" eb="19">
      <t>ジテン</t>
    </rPh>
    <phoneticPr fontId="2"/>
  </si>
  <si>
    <r>
      <t xml:space="preserve">年税額
</t>
    </r>
    <r>
      <rPr>
        <sz val="10"/>
        <color theme="1"/>
        <rFont val="游ゴシック"/>
        <family val="3"/>
        <charset val="128"/>
        <scheme val="minor"/>
      </rPr>
      <t>（⑩+⑪+⑫+⑬）</t>
    </r>
    <rPh sb="0" eb="3">
      <t>ネンゼイガク</t>
    </rPh>
    <phoneticPr fontId="2"/>
  </si>
  <si>
    <r>
      <t>　</t>
    </r>
    <r>
      <rPr>
        <u val="double"/>
        <sz val="12"/>
        <rFont val="游ゴシック"/>
        <family val="3"/>
        <charset val="128"/>
        <scheme val="minor"/>
      </rPr>
      <t>令和８年度中に19歳を迎えられる方は年齢欄に「19」と入力してください。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</si>
</sst>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,000&quot;円&quot;"/>
    <numFmt numFmtId="177" formatCode="#,##0_ "/>
    <numFmt numFmtId="178" formatCode="\(&quot;1か月あたり約&quot;\ 0,000\ &quot;円&quot;\)"/>
  </numFmts>
  <fonts count="22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 val="double"/>
      <sz val="12"/>
      <name val="游ゴシック"/>
      <family val="3"/>
      <charset val="128"/>
      <scheme val="minor"/>
    </font>
    <font>
      <u val="double"/>
      <sz val="12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HG丸ｺﾞｼｯｸM-PRO"/>
      <family val="3"/>
      <charset val="128"/>
    </font>
    <font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DEAD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dotted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slantDashDot">
        <color auto="1"/>
      </left>
      <right/>
      <top style="slantDashDot">
        <color auto="1"/>
      </top>
      <bottom style="thin">
        <color auto="1"/>
      </bottom>
      <diagonal/>
    </border>
    <border>
      <left/>
      <right/>
      <top style="slantDashDot">
        <color auto="1"/>
      </top>
      <bottom style="thin">
        <color auto="1"/>
      </bottom>
      <diagonal/>
    </border>
    <border>
      <left/>
      <right style="slantDashDot">
        <color auto="1"/>
      </right>
      <top style="slantDashDot">
        <color auto="1"/>
      </top>
      <bottom style="thin">
        <color auto="1"/>
      </bottom>
      <diagonal/>
    </border>
    <border>
      <left style="slantDashDot">
        <color auto="1"/>
      </left>
      <right/>
      <top style="thin">
        <color auto="1"/>
      </top>
      <bottom style="thin">
        <color auto="1"/>
      </bottom>
      <diagonal/>
    </border>
    <border>
      <left/>
      <right style="slantDashDot">
        <color auto="1"/>
      </right>
      <top style="thin">
        <color auto="1"/>
      </top>
      <bottom style="thin">
        <color auto="1"/>
      </bottom>
      <diagonal/>
    </border>
    <border>
      <left style="slantDashDot">
        <color auto="1"/>
      </left>
      <right/>
      <top style="thin">
        <color auto="1"/>
      </top>
      <bottom style="slantDashDot">
        <color auto="1"/>
      </bottom>
      <diagonal/>
    </border>
    <border>
      <left/>
      <right/>
      <top style="thin">
        <color auto="1"/>
      </top>
      <bottom style="slantDashDot">
        <color auto="1"/>
      </bottom>
      <diagonal/>
    </border>
    <border>
      <left/>
      <right style="slantDashDot">
        <color auto="1"/>
      </right>
      <top style="thin">
        <color auto="1"/>
      </top>
      <bottom style="slantDashDot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auto="1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auto="1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/>
      <right style="hair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hair">
        <color auto="1"/>
      </right>
      <top style="dotted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dotted">
        <color auto="1"/>
      </top>
      <bottom style="medium">
        <color indexed="64"/>
      </bottom>
      <diagonal/>
    </border>
    <border>
      <left/>
      <right style="hair">
        <color auto="1"/>
      </right>
      <top style="dotted">
        <color auto="1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Down="1">
      <left style="dotted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dotted">
        <color auto="1"/>
      </left>
      <right/>
      <top style="thin">
        <color auto="1"/>
      </top>
      <bottom style="thin">
        <color indexed="64"/>
      </bottom>
      <diagonal style="thin">
        <color auto="1"/>
      </diagonal>
    </border>
    <border diagonalDown="1">
      <left/>
      <right/>
      <top style="thin">
        <color auto="1"/>
      </top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 style="thin">
        <color auto="1"/>
      </top>
      <bottom style="thin">
        <color indexed="64"/>
      </bottom>
      <diagonal style="thin">
        <color auto="1"/>
      </diagonal>
    </border>
    <border>
      <left style="hair">
        <color auto="1"/>
      </left>
      <right/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indexed="64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4" borderId="0" xfId="0" applyFill="1">
      <alignment vertical="center"/>
    </xf>
    <xf numFmtId="0" fontId="0" fillId="6" borderId="0" xfId="0" applyFill="1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18" xfId="0" applyBorder="1">
      <alignment vertical="center"/>
    </xf>
    <xf numFmtId="0" fontId="0" fillId="0" borderId="18" xfId="0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right" vertical="center"/>
    </xf>
    <xf numFmtId="177" fontId="14" fillId="0" borderId="0" xfId="0" applyNumberFormat="1" applyFont="1">
      <alignment vertical="center"/>
    </xf>
    <xf numFmtId="0" fontId="13" fillId="0" borderId="8" xfId="0" applyFont="1" applyBorder="1">
      <alignment vertical="center"/>
    </xf>
    <xf numFmtId="38" fontId="14" fillId="4" borderId="7" xfId="1" applyFont="1" applyFill="1" applyBorder="1" applyAlignment="1">
      <alignment vertical="center"/>
    </xf>
    <xf numFmtId="0" fontId="0" fillId="0" borderId="2" xfId="0" applyBorder="1">
      <alignment vertical="center"/>
    </xf>
    <xf numFmtId="38" fontId="0" fillId="0" borderId="2" xfId="0" applyNumberForma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0" xfId="0" applyAlignment="1">
      <alignment vertical="center" shrinkToFit="1"/>
    </xf>
    <xf numFmtId="10" fontId="13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3" fillId="0" borderId="22" xfId="0" applyFont="1" applyBorder="1">
      <alignment vertical="center"/>
    </xf>
    <xf numFmtId="0" fontId="14" fillId="0" borderId="22" xfId="0" applyFont="1" applyBorder="1">
      <alignment vertical="center"/>
    </xf>
    <xf numFmtId="0" fontId="0" fillId="0" borderId="3" xfId="0" applyBorder="1">
      <alignment vertical="center"/>
    </xf>
    <xf numFmtId="0" fontId="13" fillId="0" borderId="3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0" fontId="0" fillId="0" borderId="3" xfId="0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176" fontId="0" fillId="9" borderId="33" xfId="0" applyNumberFormat="1" applyFill="1" applyBorder="1" applyAlignment="1">
      <alignment horizontal="center" vertical="center"/>
    </xf>
    <xf numFmtId="0" fontId="3" fillId="0" borderId="0" xfId="0" applyFont="1">
      <alignment vertical="center"/>
    </xf>
    <xf numFmtId="49" fontId="0" fillId="0" borderId="0" xfId="0" applyNumberFormat="1">
      <alignment vertical="center"/>
    </xf>
    <xf numFmtId="0" fontId="0" fillId="6" borderId="52" xfId="0" applyFill="1" applyBorder="1">
      <alignment vertical="center"/>
    </xf>
    <xf numFmtId="0" fontId="0" fillId="6" borderId="51" xfId="0" applyFill="1" applyBorder="1">
      <alignment vertical="center"/>
    </xf>
    <xf numFmtId="49" fontId="0" fillId="6" borderId="51" xfId="0" applyNumberFormat="1" applyFill="1" applyBorder="1">
      <alignment vertical="center"/>
    </xf>
    <xf numFmtId="0" fontId="0" fillId="11" borderId="52" xfId="0" applyFill="1" applyBorder="1">
      <alignment vertical="center"/>
    </xf>
    <xf numFmtId="0" fontId="0" fillId="11" borderId="51" xfId="0" applyFill="1" applyBorder="1">
      <alignment vertical="center"/>
    </xf>
    <xf numFmtId="49" fontId="0" fillId="11" borderId="51" xfId="0" applyNumberFormat="1" applyFill="1" applyBorder="1">
      <alignment vertical="center"/>
    </xf>
    <xf numFmtId="0" fontId="0" fillId="11" borderId="60" xfId="0" applyFill="1" applyBorder="1">
      <alignment vertical="center"/>
    </xf>
    <xf numFmtId="0" fontId="0" fillId="11" borderId="58" xfId="0" applyFill="1" applyBorder="1">
      <alignment vertical="center"/>
    </xf>
    <xf numFmtId="49" fontId="0" fillId="11" borderId="58" xfId="0" applyNumberFormat="1" applyFill="1" applyBorder="1">
      <alignment vertical="center"/>
    </xf>
    <xf numFmtId="0" fontId="14" fillId="4" borderId="1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3" fillId="0" borderId="7" xfId="0" applyFont="1" applyBorder="1">
      <alignment vertical="center"/>
    </xf>
    <xf numFmtId="0" fontId="14" fillId="0" borderId="7" xfId="0" applyFont="1" applyBorder="1">
      <alignment vertical="center"/>
    </xf>
    <xf numFmtId="0" fontId="0" fillId="0" borderId="22" xfId="0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hidden="1"/>
    </xf>
    <xf numFmtId="38" fontId="12" fillId="0" borderId="0" xfId="0" applyNumberFormat="1" applyFont="1" applyAlignment="1" applyProtection="1">
      <alignment horizontal="center" vertical="center"/>
      <protection hidden="1"/>
    </xf>
    <xf numFmtId="38" fontId="12" fillId="0" borderId="0" xfId="1" applyFont="1" applyBorder="1" applyAlignment="1" applyProtection="1">
      <alignment horizontal="center" vertical="center"/>
      <protection hidden="1"/>
    </xf>
    <xf numFmtId="0" fontId="0" fillId="0" borderId="11" xfId="0" applyBorder="1">
      <alignment vertical="center"/>
    </xf>
    <xf numFmtId="0" fontId="0" fillId="0" borderId="17" xfId="0" applyBorder="1" applyAlignment="1">
      <alignment horizontal="center" vertical="center"/>
    </xf>
    <xf numFmtId="178" fontId="20" fillId="0" borderId="0" xfId="0" applyNumberFormat="1" applyFont="1" applyAlignment="1">
      <alignment vertical="center" shrinkToFit="1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4" fillId="0" borderId="22" xfId="0" applyFont="1" applyBorder="1">
      <alignment vertical="center"/>
    </xf>
    <xf numFmtId="1" fontId="13" fillId="0" borderId="21" xfId="0" applyNumberFormat="1" applyFont="1" applyBorder="1" applyAlignment="1">
      <alignment horizontal="center" vertical="center" shrinkToFit="1"/>
    </xf>
    <xf numFmtId="1" fontId="13" fillId="0" borderId="7" xfId="0" applyNumberFormat="1" applyFont="1" applyBorder="1" applyAlignment="1">
      <alignment horizontal="center" vertical="center" shrinkToFit="1"/>
    </xf>
    <xf numFmtId="0" fontId="0" fillId="13" borderId="4" xfId="0" applyFill="1" applyBorder="1" applyAlignment="1">
      <alignment horizontal="center" vertical="center" shrinkToFit="1"/>
    </xf>
    <xf numFmtId="0" fontId="0" fillId="13" borderId="2" xfId="0" applyFill="1" applyBorder="1" applyAlignment="1">
      <alignment horizontal="center" vertical="center" shrinkToFit="1"/>
    </xf>
    <xf numFmtId="0" fontId="0" fillId="13" borderId="5" xfId="0" applyFill="1" applyBorder="1" applyAlignment="1">
      <alignment horizontal="center" vertical="center" shrinkToFit="1"/>
    </xf>
    <xf numFmtId="0" fontId="0" fillId="13" borderId="9" xfId="0" applyFill="1" applyBorder="1" applyAlignment="1">
      <alignment horizontal="center" vertical="top" shrinkToFit="1"/>
    </xf>
    <xf numFmtId="0" fontId="0" fillId="13" borderId="1" xfId="0" applyFill="1" applyBorder="1" applyAlignment="1">
      <alignment horizontal="center" vertical="top" shrinkToFit="1"/>
    </xf>
    <xf numFmtId="0" fontId="0" fillId="13" borderId="10" xfId="0" applyFill="1" applyBorder="1" applyAlignment="1">
      <alignment horizontal="center" vertical="top" shrinkToFit="1"/>
    </xf>
    <xf numFmtId="38" fontId="12" fillId="0" borderId="6" xfId="1" applyFont="1" applyBorder="1" applyAlignment="1">
      <alignment horizontal="center" vertical="center"/>
    </xf>
    <xf numFmtId="38" fontId="12" fillId="0" borderId="7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 vertical="center"/>
      <protection hidden="1"/>
    </xf>
    <xf numFmtId="38" fontId="12" fillId="0" borderId="9" xfId="0" applyNumberFormat="1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38" fontId="12" fillId="0" borderId="9" xfId="1" applyFont="1" applyBorder="1" applyAlignment="1" applyProtection="1">
      <alignment horizontal="center" vertical="center"/>
      <protection hidden="1"/>
    </xf>
    <xf numFmtId="38" fontId="12" fillId="0" borderId="1" xfId="1" applyFont="1" applyBorder="1" applyAlignment="1" applyProtection="1">
      <alignment horizontal="center" vertical="center"/>
      <protection hidden="1"/>
    </xf>
    <xf numFmtId="0" fontId="0" fillId="12" borderId="0" xfId="0" applyFill="1" applyAlignment="1">
      <alignment horizontal="left" vertical="center"/>
    </xf>
    <xf numFmtId="0" fontId="0" fillId="5" borderId="6" xfId="0" applyFill="1" applyBorder="1" applyAlignment="1">
      <alignment horizontal="center" vertical="top" shrinkToFit="1"/>
    </xf>
    <xf numFmtId="0" fontId="0" fillId="5" borderId="7" xfId="0" applyFill="1" applyBorder="1" applyAlignment="1">
      <alignment horizontal="center" vertical="top" shrinkToFit="1"/>
    </xf>
    <xf numFmtId="0" fontId="0" fillId="5" borderId="8" xfId="0" applyFill="1" applyBorder="1" applyAlignment="1">
      <alignment horizontal="center" vertical="top" shrinkToFit="1"/>
    </xf>
    <xf numFmtId="0" fontId="0" fillId="5" borderId="4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5" xfId="0" applyFill="1" applyBorder="1" applyAlignment="1">
      <alignment horizontal="center" vertical="top"/>
    </xf>
    <xf numFmtId="38" fontId="12" fillId="0" borderId="6" xfId="1" applyFont="1" applyBorder="1" applyAlignment="1" applyProtection="1">
      <alignment horizontal="center" vertical="center"/>
      <protection hidden="1"/>
    </xf>
    <xf numFmtId="38" fontId="12" fillId="0" borderId="7" xfId="1" applyFont="1" applyBorder="1" applyAlignment="1" applyProtection="1">
      <alignment horizontal="center" vertical="center"/>
      <protection hidden="1"/>
    </xf>
    <xf numFmtId="0" fontId="14" fillId="0" borderId="7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3" fillId="0" borderId="21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22" xfId="0" applyFont="1" applyBorder="1" applyAlignment="1">
      <alignment horizontal="left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0" fillId="5" borderId="6" xfId="0" applyFill="1" applyBorder="1" applyAlignment="1">
      <alignment horizontal="center" vertical="top"/>
    </xf>
    <xf numFmtId="0" fontId="0" fillId="5" borderId="7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  <xf numFmtId="0" fontId="0" fillId="6" borderId="0" xfId="0" applyFill="1" applyAlignment="1">
      <alignment horizontal="left" vertical="center"/>
    </xf>
    <xf numFmtId="0" fontId="14" fillId="0" borderId="2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38" fontId="12" fillId="0" borderId="3" xfId="0" applyNumberFormat="1" applyFont="1" applyBorder="1" applyAlignment="1" applyProtection="1">
      <alignment horizontal="center" vertical="center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shrinkToFit="1"/>
    </xf>
    <xf numFmtId="38" fontId="13" fillId="4" borderId="6" xfId="1" applyFont="1" applyFill="1" applyBorder="1" applyAlignment="1">
      <alignment horizontal="center" vertical="center"/>
    </xf>
    <xf numFmtId="38" fontId="13" fillId="4" borderId="7" xfId="1" applyFont="1" applyFill="1" applyBorder="1" applyAlignment="1">
      <alignment horizontal="center" vertical="center"/>
    </xf>
    <xf numFmtId="38" fontId="15" fillId="4" borderId="6" xfId="1" applyFont="1" applyFill="1" applyBorder="1" applyAlignment="1">
      <alignment horizontal="center" vertical="center"/>
    </xf>
    <xf numFmtId="38" fontId="15" fillId="4" borderId="7" xfId="1" applyFont="1" applyFill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38" fontId="15" fillId="4" borderId="3" xfId="1" applyFont="1" applyFill="1" applyBorder="1" applyAlignment="1">
      <alignment horizontal="center" vertical="center"/>
    </xf>
    <xf numFmtId="38" fontId="15" fillId="4" borderId="19" xfId="1" applyFont="1" applyFill="1" applyBorder="1" applyAlignment="1">
      <alignment horizontal="center" vertical="center"/>
    </xf>
    <xf numFmtId="0" fontId="15" fillId="4" borderId="3" xfId="2" applyNumberFormat="1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shrinkToFit="1"/>
    </xf>
    <xf numFmtId="38" fontId="13" fillId="4" borderId="3" xfId="1" applyFont="1" applyFill="1" applyBorder="1" applyAlignment="1">
      <alignment horizontal="center" vertical="center"/>
    </xf>
    <xf numFmtId="38" fontId="14" fillId="4" borderId="6" xfId="1" applyFont="1" applyFill="1" applyBorder="1" applyAlignment="1">
      <alignment horizontal="center" vertical="center"/>
    </xf>
    <xf numFmtId="38" fontId="14" fillId="4" borderId="7" xfId="1" applyFont="1" applyFill="1" applyBorder="1" applyAlignment="1">
      <alignment horizontal="center" vertical="center"/>
    </xf>
    <xf numFmtId="0" fontId="0" fillId="7" borderId="3" xfId="0" applyFill="1" applyBorder="1" applyAlignment="1" applyProtection="1">
      <alignment horizontal="center" vertical="center"/>
      <protection locked="0"/>
    </xf>
    <xf numFmtId="38" fontId="12" fillId="0" borderId="3" xfId="1" applyFont="1" applyBorder="1" applyAlignment="1" applyProtection="1">
      <alignment horizontal="center" vertical="center"/>
      <protection hidden="1"/>
    </xf>
    <xf numFmtId="0" fontId="12" fillId="0" borderId="9" xfId="0" applyFont="1" applyBorder="1" applyAlignment="1" applyProtection="1">
      <alignment horizontal="center" vertical="center"/>
      <protection hidden="1"/>
    </xf>
    <xf numFmtId="38" fontId="12" fillId="7" borderId="3" xfId="1" applyFont="1" applyFill="1" applyBorder="1" applyAlignment="1" applyProtection="1">
      <alignment horizontal="center" vertical="center"/>
      <protection locked="0"/>
    </xf>
    <xf numFmtId="38" fontId="12" fillId="7" borderId="6" xfId="1" applyFont="1" applyFill="1" applyBorder="1" applyAlignment="1" applyProtection="1">
      <alignment horizontal="center" vertical="center"/>
      <protection locked="0"/>
    </xf>
    <xf numFmtId="38" fontId="12" fillId="7" borderId="7" xfId="1" applyFont="1" applyFill="1" applyBorder="1" applyAlignment="1" applyProtection="1">
      <alignment horizontal="center" vertical="center"/>
      <protection locked="0"/>
    </xf>
    <xf numFmtId="38" fontId="12" fillId="7" borderId="8" xfId="1" applyFont="1" applyFill="1" applyBorder="1" applyAlignment="1" applyProtection="1">
      <alignment horizontal="center" vertical="center"/>
      <protection locked="0"/>
    </xf>
    <xf numFmtId="38" fontId="12" fillId="7" borderId="6" xfId="1" applyFont="1" applyFill="1" applyBorder="1" applyAlignment="1" applyProtection="1">
      <alignment horizontal="center" vertical="center" wrapText="1"/>
      <protection locked="0"/>
    </xf>
    <xf numFmtId="0" fontId="0" fillId="5" borderId="4" xfId="0" applyFill="1" applyBorder="1" applyAlignment="1">
      <alignment horizontal="center" vertical="top" shrinkToFit="1"/>
    </xf>
    <xf numFmtId="0" fontId="0" fillId="5" borderId="2" xfId="0" applyFill="1" applyBorder="1" applyAlignment="1">
      <alignment horizontal="center" vertical="top" shrinkToFit="1"/>
    </xf>
    <xf numFmtId="0" fontId="0" fillId="5" borderId="5" xfId="0" applyFill="1" applyBorder="1" applyAlignment="1">
      <alignment horizontal="center" vertical="top" shrinkToFit="1"/>
    </xf>
    <xf numFmtId="38" fontId="12" fillId="0" borderId="6" xfId="0" applyNumberFormat="1" applyFont="1" applyBorder="1" applyAlignment="1" applyProtection="1">
      <alignment horizontal="center" vertical="center"/>
      <protection hidden="1"/>
    </xf>
    <xf numFmtId="38" fontId="12" fillId="0" borderId="7" xfId="0" applyNumberFormat="1" applyFont="1" applyBorder="1" applyAlignment="1" applyProtection="1">
      <alignment horizontal="center" vertical="center"/>
      <protection hidden="1"/>
    </xf>
    <xf numFmtId="0" fontId="0" fillId="5" borderId="4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38" fontId="12" fillId="0" borderId="6" xfId="1" applyFont="1" applyBorder="1" applyAlignment="1" applyProtection="1">
      <alignment horizontal="center" vertical="center" shrinkToFit="1"/>
      <protection hidden="1"/>
    </xf>
    <xf numFmtId="38" fontId="12" fillId="0" borderId="7" xfId="1" applyFont="1" applyBorder="1" applyAlignment="1" applyProtection="1">
      <alignment horizontal="center" vertical="center" shrinkToFit="1"/>
      <protection hidden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38" fontId="12" fillId="0" borderId="15" xfId="1" applyFont="1" applyBorder="1" applyAlignment="1" applyProtection="1">
      <alignment horizontal="center" vertical="center" shrinkToFit="1"/>
      <protection hidden="1"/>
    </xf>
    <xf numFmtId="38" fontId="12" fillId="0" borderId="16" xfId="1" applyFont="1" applyBorder="1" applyAlignment="1" applyProtection="1">
      <alignment horizontal="center" vertical="center" shrinkToFit="1"/>
      <protection hidden="1"/>
    </xf>
    <xf numFmtId="0" fontId="0" fillId="5" borderId="9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0" fillId="5" borderId="10" xfId="0" applyFill="1" applyBorder="1" applyAlignment="1">
      <alignment horizontal="center" vertical="top"/>
    </xf>
    <xf numFmtId="0" fontId="3" fillId="0" borderId="0" xfId="0" applyFont="1" applyAlignment="1">
      <alignment vertical="center" shrinkToFit="1"/>
    </xf>
    <xf numFmtId="178" fontId="20" fillId="0" borderId="13" xfId="0" applyNumberFormat="1" applyFont="1" applyBorder="1" applyAlignment="1">
      <alignment horizontal="center" vertical="center" shrinkToFit="1"/>
    </xf>
    <xf numFmtId="0" fontId="15" fillId="4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>
      <alignment vertical="center"/>
    </xf>
    <xf numFmtId="49" fontId="0" fillId="10" borderId="44" xfId="0" applyNumberFormat="1" applyFill="1" applyBorder="1" applyAlignment="1">
      <alignment horizontal="center" vertical="center"/>
    </xf>
    <xf numFmtId="49" fontId="0" fillId="10" borderId="33" xfId="0" applyNumberFormat="1" applyFill="1" applyBorder="1" applyAlignment="1">
      <alignment horizontal="center" vertical="center"/>
    </xf>
    <xf numFmtId="49" fontId="0" fillId="10" borderId="52" xfId="0" applyNumberFormat="1" applyFill="1" applyBorder="1" applyAlignment="1">
      <alignment horizontal="center" vertical="center"/>
    </xf>
    <xf numFmtId="0" fontId="0" fillId="10" borderId="44" xfId="0" applyFill="1" applyBorder="1" applyAlignment="1">
      <alignment horizontal="left" vertical="center"/>
    </xf>
    <xf numFmtId="0" fontId="0" fillId="10" borderId="33" xfId="0" applyFill="1" applyBorder="1" applyAlignment="1">
      <alignment horizontal="left" vertical="center"/>
    </xf>
    <xf numFmtId="0" fontId="0" fillId="10" borderId="48" xfId="0" applyFill="1" applyBorder="1" applyAlignment="1">
      <alignment horizontal="left" vertical="center"/>
    </xf>
    <xf numFmtId="0" fontId="0" fillId="10" borderId="46" xfId="0" applyFill="1" applyBorder="1" applyAlignment="1">
      <alignment horizontal="left" vertical="center"/>
    </xf>
    <xf numFmtId="0" fontId="0" fillId="10" borderId="37" xfId="0" applyFill="1" applyBorder="1" applyAlignment="1">
      <alignment horizontal="left" vertical="center"/>
    </xf>
    <xf numFmtId="0" fontId="0" fillId="10" borderId="47" xfId="0" applyFill="1" applyBorder="1" applyAlignment="1">
      <alignment horizontal="left" vertical="center"/>
    </xf>
    <xf numFmtId="0" fontId="21" fillId="9" borderId="77" xfId="0" applyFont="1" applyFill="1" applyBorder="1" applyAlignment="1">
      <alignment horizontal="center" vertical="center" wrapText="1"/>
    </xf>
    <xf numFmtId="0" fontId="21" fillId="9" borderId="78" xfId="0" applyFont="1" applyFill="1" applyBorder="1" applyAlignment="1">
      <alignment horizontal="center" vertical="center" wrapText="1"/>
    </xf>
    <xf numFmtId="0" fontId="21" fillId="9" borderId="79" xfId="0" applyFont="1" applyFill="1" applyBorder="1" applyAlignment="1">
      <alignment horizontal="center" vertical="center" wrapText="1"/>
    </xf>
    <xf numFmtId="0" fontId="21" fillId="9" borderId="80" xfId="0" applyFont="1" applyFill="1" applyBorder="1" applyAlignment="1">
      <alignment horizontal="center" vertical="center" wrapText="1"/>
    </xf>
    <xf numFmtId="0" fontId="0" fillId="9" borderId="81" xfId="0" applyFill="1" applyBorder="1" applyAlignment="1">
      <alignment horizontal="center" vertical="center"/>
    </xf>
    <xf numFmtId="0" fontId="0" fillId="9" borderId="33" xfId="0" applyFill="1" applyBorder="1" applyAlignment="1">
      <alignment horizontal="center" vertical="center"/>
    </xf>
    <xf numFmtId="0" fontId="0" fillId="9" borderId="48" xfId="0" applyFill="1" applyBorder="1" applyAlignment="1">
      <alignment horizontal="center" vertical="center"/>
    </xf>
    <xf numFmtId="176" fontId="0" fillId="9" borderId="41" xfId="0" applyNumberFormat="1" applyFill="1" applyBorder="1" applyAlignment="1">
      <alignment horizontal="center" vertical="center"/>
    </xf>
    <xf numFmtId="176" fontId="0" fillId="9" borderId="42" xfId="0" applyNumberFormat="1" applyFill="1" applyBorder="1" applyAlignment="1">
      <alignment horizontal="center" vertical="center"/>
    </xf>
    <xf numFmtId="176" fontId="0" fillId="9" borderId="82" xfId="0" applyNumberFormat="1" applyFill="1" applyBorder="1" applyAlignment="1">
      <alignment horizontal="center" vertical="center"/>
    </xf>
    <xf numFmtId="176" fontId="0" fillId="10" borderId="53" xfId="0" applyNumberFormat="1" applyFill="1" applyBorder="1" applyAlignment="1">
      <alignment horizontal="center" vertical="center" wrapText="1"/>
    </xf>
    <xf numFmtId="176" fontId="0" fillId="10" borderId="54" xfId="0" applyNumberFormat="1" applyFill="1" applyBorder="1" applyAlignment="1">
      <alignment horizontal="center" vertical="center"/>
    </xf>
    <xf numFmtId="176" fontId="0" fillId="10" borderId="55" xfId="0" applyNumberFormat="1" applyFill="1" applyBorder="1" applyAlignment="1">
      <alignment horizontal="center" vertical="center"/>
    </xf>
    <xf numFmtId="176" fontId="0" fillId="10" borderId="56" xfId="0" applyNumberFormat="1" applyFill="1" applyBorder="1" applyAlignment="1">
      <alignment horizontal="center" vertical="center"/>
    </xf>
    <xf numFmtId="176" fontId="0" fillId="10" borderId="51" xfId="0" applyNumberFormat="1" applyFill="1" applyBorder="1" applyAlignment="1">
      <alignment horizontal="center" vertical="center"/>
    </xf>
    <xf numFmtId="176" fontId="0" fillId="10" borderId="35" xfId="0" applyNumberFormat="1" applyFill="1" applyBorder="1" applyAlignment="1">
      <alignment horizontal="center" vertical="center"/>
    </xf>
    <xf numFmtId="49" fontId="0" fillId="10" borderId="51" xfId="0" applyNumberFormat="1" applyFill="1" applyBorder="1" applyAlignment="1">
      <alignment horizontal="center" vertical="center"/>
    </xf>
    <xf numFmtId="49" fontId="0" fillId="10" borderId="40" xfId="0" applyNumberFormat="1" applyFill="1" applyBorder="1" applyAlignment="1">
      <alignment horizontal="center" vertical="center"/>
    </xf>
    <xf numFmtId="176" fontId="3" fillId="8" borderId="36" xfId="0" applyNumberFormat="1" applyFont="1" applyFill="1" applyBorder="1" applyAlignment="1">
      <alignment horizontal="center" vertical="center"/>
    </xf>
    <xf numFmtId="176" fontId="3" fillId="8" borderId="37" xfId="0" applyNumberFormat="1" applyFont="1" applyFill="1" applyBorder="1" applyAlignment="1">
      <alignment horizontal="center" vertical="center"/>
    </xf>
    <xf numFmtId="176" fontId="3" fillId="8" borderId="38" xfId="0" applyNumberFormat="1" applyFont="1" applyFill="1" applyBorder="1" applyAlignment="1">
      <alignment horizontal="center" vertical="center"/>
    </xf>
    <xf numFmtId="176" fontId="0" fillId="9" borderId="39" xfId="0" applyNumberFormat="1" applyFill="1" applyBorder="1" applyAlignment="1">
      <alignment horizontal="center" vertical="center"/>
    </xf>
    <xf numFmtId="176" fontId="0" fillId="9" borderId="33" xfId="0" applyNumberFormat="1" applyFill="1" applyBorder="1" applyAlignment="1">
      <alignment horizontal="center" vertical="center"/>
    </xf>
    <xf numFmtId="176" fontId="0" fillId="9" borderId="34" xfId="0" applyNumberForma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3" fillId="8" borderId="37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0" fillId="9" borderId="44" xfId="0" applyFill="1" applyBorder="1" applyAlignment="1">
      <alignment horizontal="center" vertical="center"/>
    </xf>
    <xf numFmtId="0" fontId="0" fillId="9" borderId="49" xfId="0" applyFill="1" applyBorder="1" applyAlignment="1">
      <alignment horizontal="center" vertical="center"/>
    </xf>
    <xf numFmtId="0" fontId="0" fillId="9" borderId="42" xfId="0" applyFill="1" applyBorder="1" applyAlignment="1">
      <alignment horizontal="center" vertical="center"/>
    </xf>
    <xf numFmtId="0" fontId="0" fillId="9" borderId="50" xfId="0" applyFill="1" applyBorder="1" applyAlignment="1">
      <alignment horizontal="center" vertical="center"/>
    </xf>
    <xf numFmtId="176" fontId="0" fillId="6" borderId="56" xfId="0" applyNumberFormat="1" applyFill="1" applyBorder="1" applyAlignment="1">
      <alignment horizontal="center" vertical="center" textRotation="255"/>
    </xf>
    <xf numFmtId="176" fontId="0" fillId="11" borderId="56" xfId="0" applyNumberFormat="1" applyFill="1" applyBorder="1" applyAlignment="1">
      <alignment horizontal="center" vertical="center" textRotation="255"/>
    </xf>
    <xf numFmtId="176" fontId="0" fillId="11" borderId="57" xfId="0" applyNumberFormat="1" applyFill="1" applyBorder="1" applyAlignment="1">
      <alignment horizontal="center" vertical="center" textRotation="255"/>
    </xf>
    <xf numFmtId="0" fontId="0" fillId="11" borderId="58" xfId="0" applyFill="1" applyBorder="1" applyAlignment="1">
      <alignment horizontal="center" vertical="center"/>
    </xf>
    <xf numFmtId="0" fontId="0" fillId="11" borderId="59" xfId="0" applyFill="1" applyBorder="1" applyAlignment="1">
      <alignment horizontal="center" vertical="center"/>
    </xf>
    <xf numFmtId="0" fontId="0" fillId="11" borderId="51" xfId="0" applyFill="1" applyBorder="1" applyAlignment="1">
      <alignment horizontal="center" vertical="center"/>
    </xf>
    <xf numFmtId="0" fontId="0" fillId="11" borderId="35" xfId="0" applyFill="1" applyBorder="1" applyAlignment="1">
      <alignment horizontal="center" vertical="center"/>
    </xf>
    <xf numFmtId="176" fontId="0" fillId="11" borderId="51" xfId="0" applyNumberFormat="1" applyFill="1" applyBorder="1" applyAlignment="1">
      <alignment horizontal="center" vertical="center"/>
    </xf>
    <xf numFmtId="176" fontId="0" fillId="11" borderId="35" xfId="0" applyNumberFormat="1" applyFill="1" applyBorder="1" applyAlignment="1">
      <alignment horizontal="center" vertical="center"/>
    </xf>
    <xf numFmtId="0" fontId="0" fillId="6" borderId="51" xfId="0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49" fontId="0" fillId="11" borderId="76" xfId="0" applyNumberFormat="1" applyFill="1" applyBorder="1" applyAlignment="1">
      <alignment horizontal="left" vertical="center"/>
    </xf>
    <xf numFmtId="49" fontId="0" fillId="11" borderId="42" xfId="0" applyNumberFormat="1" applyFill="1" applyBorder="1" applyAlignment="1">
      <alignment horizontal="left" vertical="center"/>
    </xf>
    <xf numFmtId="49" fontId="0" fillId="11" borderId="60" xfId="0" applyNumberFormat="1" applyFill="1" applyBorder="1" applyAlignment="1">
      <alignment horizontal="left" vertical="center"/>
    </xf>
    <xf numFmtId="49" fontId="0" fillId="11" borderId="45" xfId="0" applyNumberFormat="1" applyFill="1" applyBorder="1" applyAlignment="1">
      <alignment horizontal="left" vertical="center"/>
    </xf>
    <xf numFmtId="49" fontId="0" fillId="11" borderId="33" xfId="0" applyNumberFormat="1" applyFill="1" applyBorder="1" applyAlignment="1">
      <alignment horizontal="left" vertical="center"/>
    </xf>
    <xf numFmtId="49" fontId="0" fillId="11" borderId="52" xfId="0" applyNumberFormat="1" applyFill="1" applyBorder="1" applyAlignment="1">
      <alignment horizontal="left" vertical="center"/>
    </xf>
    <xf numFmtId="49" fontId="0" fillId="11" borderId="58" xfId="0" applyNumberFormat="1" applyFill="1" applyBorder="1" applyAlignment="1">
      <alignment horizontal="left" vertical="center"/>
    </xf>
    <xf numFmtId="49" fontId="0" fillId="11" borderId="51" xfId="0" applyNumberFormat="1" applyFill="1" applyBorder="1" applyAlignment="1">
      <alignment horizontal="left" vertical="center"/>
    </xf>
    <xf numFmtId="49" fontId="0" fillId="11" borderId="43" xfId="0" applyNumberFormat="1" applyFill="1" applyBorder="1" applyAlignment="1">
      <alignment horizontal="left" vertical="center"/>
    </xf>
    <xf numFmtId="49" fontId="0" fillId="11" borderId="40" xfId="0" applyNumberFormat="1" applyFill="1" applyBorder="1" applyAlignment="1">
      <alignment horizontal="left" vertical="center"/>
    </xf>
    <xf numFmtId="49" fontId="0" fillId="6" borderId="51" xfId="0" applyNumberFormat="1" applyFill="1" applyBorder="1" applyAlignment="1">
      <alignment horizontal="left" vertical="center"/>
    </xf>
    <xf numFmtId="49" fontId="0" fillId="6" borderId="40" xfId="0" applyNumberFormat="1" applyFill="1" applyBorder="1" applyAlignment="1">
      <alignment horizontal="left" vertical="center"/>
    </xf>
    <xf numFmtId="49" fontId="0" fillId="6" borderId="51" xfId="0" applyNumberFormat="1" applyFill="1" applyBorder="1">
      <alignment vertical="center"/>
    </xf>
    <xf numFmtId="49" fontId="0" fillId="6" borderId="40" xfId="0" applyNumberFormat="1" applyFill="1" applyBorder="1">
      <alignment vertical="center"/>
    </xf>
    <xf numFmtId="49" fontId="0" fillId="6" borderId="45" xfId="0" applyNumberFormat="1" applyFill="1" applyBorder="1" applyAlignment="1">
      <alignment horizontal="left" vertical="center"/>
    </xf>
    <xf numFmtId="49" fontId="0" fillId="6" borderId="33" xfId="0" applyNumberFormat="1" applyFill="1" applyBorder="1" applyAlignment="1">
      <alignment horizontal="left" vertical="center"/>
    </xf>
    <xf numFmtId="49" fontId="0" fillId="6" borderId="52" xfId="0" applyNumberFormat="1" applyFill="1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DEA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123825</xdr:rowOff>
    </xdr:from>
    <xdr:to>
      <xdr:col>24</xdr:col>
      <xdr:colOff>0</xdr:colOff>
      <xdr:row>1</xdr:row>
      <xdr:rowOff>380999</xdr:rowOff>
    </xdr:to>
    <xdr:sp macro="" textlink="">
      <xdr:nvSpPr>
        <xdr:cNvPr id="2" name="横巻き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" y="0"/>
          <a:ext cx="6370731" cy="380999"/>
        </a:xfrm>
        <a:prstGeom prst="horizontalScroll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0</xdr:row>
      <xdr:rowOff>142874</xdr:rowOff>
    </xdr:from>
    <xdr:to>
      <xdr:col>23</xdr:col>
      <xdr:colOff>228600</xdr:colOff>
      <xdr:row>1</xdr:row>
      <xdr:rowOff>323849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4735" y="0"/>
          <a:ext cx="6119159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900" b="1"/>
            <a:t>令和８年度　加須市国民健康保険税簡易試算フォーム</a:t>
          </a:r>
        </a:p>
      </xdr:txBody>
    </xdr:sp>
    <xdr:clientData/>
  </xdr:twoCellAnchor>
  <xdr:twoCellAnchor editAs="oneCell">
    <xdr:from>
      <xdr:col>18</xdr:col>
      <xdr:colOff>209550</xdr:colOff>
      <xdr:row>2</xdr:row>
      <xdr:rowOff>238125</xdr:rowOff>
    </xdr:from>
    <xdr:to>
      <xdr:col>20</xdr:col>
      <xdr:colOff>190500</xdr:colOff>
      <xdr:row>6</xdr:row>
      <xdr:rowOff>129168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80" r="-1818"/>
        <a:stretch/>
      </xdr:blipFill>
      <xdr:spPr bwMode="auto">
        <a:xfrm>
          <a:off x="5095875" y="933450"/>
          <a:ext cx="533400" cy="872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114299</xdr:colOff>
      <xdr:row>6</xdr:row>
      <xdr:rowOff>76200</xdr:rowOff>
    </xdr:from>
    <xdr:to>
      <xdr:col>21</xdr:col>
      <xdr:colOff>219075</xdr:colOff>
      <xdr:row>7</xdr:row>
      <xdr:rowOff>85725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00624" y="1752600"/>
          <a:ext cx="93345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 b="1"/>
            <a:t>国保マスコット</a:t>
          </a:r>
        </a:p>
      </xdr:txBody>
    </xdr:sp>
    <xdr:clientData/>
  </xdr:twoCellAnchor>
  <xdr:twoCellAnchor>
    <xdr:from>
      <xdr:col>18</xdr:col>
      <xdr:colOff>95250</xdr:colOff>
      <xdr:row>6</xdr:row>
      <xdr:rowOff>190500</xdr:rowOff>
    </xdr:from>
    <xdr:to>
      <xdr:col>23</xdr:col>
      <xdr:colOff>209550</xdr:colOff>
      <xdr:row>8</xdr:row>
      <xdr:rowOff>161925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981575" y="1866900"/>
          <a:ext cx="149542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7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健康まもるくん</a:t>
          </a:r>
          <a:endParaRPr lang="ja-JP" altLang="ja-JP" sz="700" b="1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180975</xdr:colOff>
      <xdr:row>3</xdr:row>
      <xdr:rowOff>7470</xdr:rowOff>
    </xdr:from>
    <xdr:to>
      <xdr:col>18</xdr:col>
      <xdr:colOff>85725</xdr:colOff>
      <xdr:row>6</xdr:row>
      <xdr:rowOff>231588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0975" y="956235"/>
          <a:ext cx="4797985" cy="963706"/>
        </a:xfrm>
        <a:prstGeom prst="wedgeRoundRectCallout">
          <a:avLst>
            <a:gd name="adj1" fmla="val 52488"/>
            <a:gd name="adj2" fmla="val -24710"/>
            <a:gd name="adj3" fmla="val 16667"/>
          </a:avLst>
        </a:prstGeom>
        <a:noFill/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</xdr:colOff>
      <xdr:row>3</xdr:row>
      <xdr:rowOff>142875</xdr:rowOff>
    </xdr:from>
    <xdr:to>
      <xdr:col>24</xdr:col>
      <xdr:colOff>57150</xdr:colOff>
      <xdr:row>7</xdr:row>
      <xdr:rowOff>38100</xdr:rowOff>
    </xdr:to>
    <xdr:sp macro="[0]!データクリア_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15001" y="1085850"/>
          <a:ext cx="885824" cy="876300"/>
        </a:xfrm>
        <a:prstGeom prst="roundRect">
          <a:avLst>
            <a:gd name="adj" fmla="val 18018"/>
          </a:avLst>
        </a:prstGeom>
        <a:ln/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 cap="none" spc="0">
              <a:ln w="3175">
                <a:solidFill>
                  <a:schemeClr val="bg1">
                    <a:lumMod val="75000"/>
                  </a:schemeClr>
                </a:solidFill>
                <a:prstDash val="solid"/>
              </a:ln>
              <a:solidFill>
                <a:schemeClr val="tx1"/>
              </a:solidFill>
              <a:effectLst/>
            </a:rPr>
            <a:t>クリアボタン</a:t>
          </a:r>
          <a:endParaRPr kumimoji="1" lang="ja-JP" altLang="en-US" sz="1200" b="1" cap="none" spc="0">
            <a:ln w="3175">
              <a:solidFill>
                <a:schemeClr val="bg1">
                  <a:lumMod val="75000"/>
                </a:schemeClr>
              </a:solidFill>
              <a:prstDash val="solid"/>
            </a:ln>
            <a:solidFill>
              <a:schemeClr val="tx1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I64"/>
  <sheetViews>
    <sheetView showGridLines="0" tabSelected="1" zoomScale="85" zoomScaleNormal="85" workbookViewId="0">
      <selection activeCell="B10" sqref="B10:F10"/>
    </sheetView>
  </sheetViews>
  <sheetFormatPr defaultRowHeight="18"/>
  <cols>
    <col min="1" max="1" width="2.5" customWidth="1"/>
    <col min="2" max="10" width="3.58203125" customWidth="1"/>
    <col min="11" max="11" width="3.58203125" style="1" customWidth="1"/>
    <col min="12" max="13" width="3.58203125" customWidth="1"/>
    <col min="14" max="14" width="3.58203125" style="1" customWidth="1"/>
    <col min="15" max="18" width="3.58203125" customWidth="1"/>
    <col min="19" max="19" width="3.58203125" style="1" customWidth="1"/>
    <col min="20" max="26" width="3.58203125" customWidth="1"/>
    <col min="27" max="36" width="3.58203125" hidden="1" customWidth="1"/>
    <col min="37" max="38" width="3.58203125" style="26" hidden="1" customWidth="1"/>
    <col min="39" max="51" width="3.58203125" hidden="1" customWidth="1"/>
    <col min="52" max="52" width="3.33203125" hidden="1" customWidth="1"/>
    <col min="53" max="61" width="3.58203125" hidden="1" customWidth="1"/>
    <col min="62" max="82" width="3.58203125" customWidth="1"/>
  </cols>
  <sheetData>
    <row r="1" spans="2:60" ht="19.649999999999999" customHeight="1"/>
    <row r="2" spans="2:60" ht="35.25" customHeight="1">
      <c r="Z2" s="15"/>
      <c r="AA2" s="15"/>
      <c r="AB2" s="15"/>
      <c r="AC2" s="15"/>
      <c r="AD2" s="15"/>
      <c r="AE2" s="15"/>
      <c r="AF2" s="15"/>
      <c r="AG2" s="15"/>
      <c r="AH2" s="15"/>
      <c r="AI2" s="137" t="s">
        <v>106</v>
      </c>
      <c r="AJ2" s="138"/>
      <c r="AK2" s="138"/>
      <c r="AL2" s="27"/>
      <c r="AM2" s="17"/>
      <c r="AN2" s="17"/>
      <c r="AO2" s="15"/>
      <c r="AP2" s="15"/>
      <c r="AQ2" s="15"/>
      <c r="AR2" s="15"/>
      <c r="AS2" s="15"/>
      <c r="AT2" s="15"/>
      <c r="AU2" s="15"/>
      <c r="AV2" s="15"/>
    </row>
    <row r="3" spans="2:60" ht="20">
      <c r="B3" s="142" t="s">
        <v>131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AI3" s="17"/>
      <c r="AJ3" s="114" t="s">
        <v>31</v>
      </c>
      <c r="AK3" s="102"/>
      <c r="AL3" s="102"/>
      <c r="AM3" s="146">
        <v>430000</v>
      </c>
      <c r="AN3" s="147"/>
      <c r="AO3" s="147"/>
      <c r="AP3" s="147"/>
      <c r="AQ3" s="21" t="s">
        <v>43</v>
      </c>
    </row>
    <row r="4" spans="2:60">
      <c r="B4" s="155" t="s">
        <v>130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4"/>
      <c r="T4" s="14"/>
      <c r="U4" s="14"/>
      <c r="V4" s="14"/>
      <c r="W4" s="14"/>
      <c r="X4" s="14"/>
      <c r="AI4" s="17"/>
      <c r="AJ4" s="154"/>
      <c r="AK4" s="154"/>
      <c r="AL4" s="150" t="s">
        <v>39</v>
      </c>
      <c r="AM4" s="150"/>
      <c r="AN4" s="150"/>
      <c r="AO4" s="118" t="s">
        <v>40</v>
      </c>
      <c r="AP4" s="118"/>
      <c r="AQ4" s="118"/>
      <c r="AR4" s="117" t="s">
        <v>41</v>
      </c>
      <c r="AS4" s="117"/>
      <c r="AT4" s="117"/>
      <c r="AU4" s="117" t="s">
        <v>105</v>
      </c>
      <c r="AV4" s="117"/>
      <c r="AW4" s="117"/>
      <c r="AX4" s="117" t="s">
        <v>112</v>
      </c>
      <c r="AY4" s="117"/>
      <c r="AZ4" s="117"/>
    </row>
    <row r="5" spans="2:60" ht="20">
      <c r="B5" s="141" t="s">
        <v>139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37"/>
      <c r="T5" s="37"/>
      <c r="U5" s="37"/>
      <c r="V5" s="37"/>
      <c r="W5" s="37"/>
      <c r="X5" s="37"/>
      <c r="AI5" s="17"/>
      <c r="AJ5" s="139" t="s">
        <v>34</v>
      </c>
      <c r="AK5" s="139"/>
      <c r="AL5" s="153">
        <v>7.9799999999999996E-2</v>
      </c>
      <c r="AM5" s="153"/>
      <c r="AN5" s="153"/>
      <c r="AO5" s="153">
        <v>2.86E-2</v>
      </c>
      <c r="AP5" s="153"/>
      <c r="AQ5" s="153"/>
      <c r="AR5" s="153">
        <v>2.4400000000000002E-2</v>
      </c>
      <c r="AS5" s="153"/>
      <c r="AT5" s="153"/>
      <c r="AU5" s="193">
        <v>2.5999999999999999E-3</v>
      </c>
      <c r="AV5" s="193"/>
      <c r="AW5" s="193"/>
      <c r="AX5" s="193" t="s">
        <v>113</v>
      </c>
      <c r="AY5" s="193"/>
      <c r="AZ5" s="193"/>
    </row>
    <row r="6" spans="2:60" ht="20">
      <c r="B6" s="141" t="s">
        <v>29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38"/>
      <c r="T6" s="38"/>
      <c r="U6" s="38"/>
      <c r="V6" s="38"/>
      <c r="W6" s="38"/>
      <c r="X6" s="38"/>
      <c r="AI6" s="17"/>
      <c r="AJ6" s="139" t="s">
        <v>35</v>
      </c>
      <c r="AK6" s="139"/>
      <c r="AL6" s="151">
        <v>47700</v>
      </c>
      <c r="AM6" s="151"/>
      <c r="AN6" s="152"/>
      <c r="AO6" s="151">
        <v>13500</v>
      </c>
      <c r="AP6" s="151"/>
      <c r="AQ6" s="151"/>
      <c r="AR6" s="156">
        <v>11000</v>
      </c>
      <c r="AS6" s="156"/>
      <c r="AT6" s="156"/>
      <c r="AU6" s="151">
        <v>1573</v>
      </c>
      <c r="AV6" s="151"/>
      <c r="AW6" s="151"/>
      <c r="AX6" s="151">
        <v>119</v>
      </c>
      <c r="AY6" s="151"/>
      <c r="AZ6" s="151"/>
    </row>
    <row r="7" spans="2:60" ht="20">
      <c r="B7" s="140" t="s">
        <v>30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39"/>
      <c r="T7" s="39"/>
      <c r="U7" s="39"/>
      <c r="V7" s="39"/>
      <c r="W7" s="39"/>
      <c r="X7" s="39"/>
      <c r="AI7" s="17"/>
      <c r="AJ7" s="118" t="s">
        <v>42</v>
      </c>
      <c r="AK7" s="118"/>
      <c r="AL7" s="148">
        <v>66</v>
      </c>
      <c r="AM7" s="149"/>
      <c r="AN7" s="22" t="s">
        <v>44</v>
      </c>
      <c r="AO7" s="148">
        <v>26</v>
      </c>
      <c r="AP7" s="149"/>
      <c r="AQ7" s="22" t="s">
        <v>44</v>
      </c>
      <c r="AR7" s="157">
        <v>17</v>
      </c>
      <c r="AS7" s="158"/>
      <c r="AT7" s="22" t="s">
        <v>44</v>
      </c>
      <c r="AU7" s="80">
        <v>3</v>
      </c>
      <c r="AV7" s="81"/>
      <c r="AW7" s="81"/>
      <c r="AX7" s="81"/>
      <c r="AY7" s="81"/>
      <c r="AZ7" s="54" t="s">
        <v>129</v>
      </c>
    </row>
    <row r="8" spans="2:60" ht="9" customHeight="1">
      <c r="AI8" s="17"/>
      <c r="AJ8" s="17"/>
      <c r="AK8" s="28"/>
      <c r="AL8" s="27"/>
      <c r="AM8" s="20"/>
      <c r="AN8" s="17"/>
    </row>
    <row r="9" spans="2:60">
      <c r="B9" s="144" t="s">
        <v>0</v>
      </c>
      <c r="C9" s="144"/>
      <c r="D9" s="144"/>
      <c r="E9" s="144"/>
      <c r="F9" s="144"/>
      <c r="G9" s="144" t="s">
        <v>1</v>
      </c>
      <c r="H9" s="144"/>
      <c r="I9" s="144" t="s">
        <v>2</v>
      </c>
      <c r="J9" s="144"/>
      <c r="K9" s="144"/>
      <c r="L9" s="144"/>
      <c r="M9" s="144"/>
      <c r="O9" s="144" t="s">
        <v>23</v>
      </c>
      <c r="P9" s="144"/>
      <c r="Q9" s="144"/>
      <c r="R9" s="144"/>
      <c r="T9" s="145" t="s">
        <v>101</v>
      </c>
      <c r="U9" s="145"/>
      <c r="V9" s="145"/>
      <c r="W9" s="145"/>
      <c r="X9" s="145"/>
      <c r="AI9" s="17"/>
      <c r="AJ9" s="35"/>
      <c r="AK9" s="119" t="s">
        <v>54</v>
      </c>
      <c r="AL9" s="119"/>
      <c r="AM9" s="119"/>
      <c r="AN9" s="36" t="s">
        <v>60</v>
      </c>
      <c r="AP9" s="119" t="s">
        <v>55</v>
      </c>
      <c r="AQ9" s="119"/>
      <c r="AR9" s="119"/>
      <c r="AS9" s="119"/>
      <c r="AT9" s="119"/>
      <c r="AU9" s="119"/>
      <c r="AW9" s="194" t="s">
        <v>107</v>
      </c>
      <c r="AX9" s="79"/>
      <c r="AY9" s="79"/>
      <c r="AZ9" s="79"/>
      <c r="BA9" s="79"/>
      <c r="BB9" s="195"/>
      <c r="BD9" s="200" t="s">
        <v>132</v>
      </c>
      <c r="BE9" s="200"/>
      <c r="BF9" s="200"/>
      <c r="BG9" s="200"/>
      <c r="BH9" s="200"/>
    </row>
    <row r="10" spans="2:60" ht="25" customHeight="1">
      <c r="B10" s="159"/>
      <c r="C10" s="159"/>
      <c r="D10" s="159"/>
      <c r="E10" s="159"/>
      <c r="F10" s="159"/>
      <c r="G10" s="159"/>
      <c r="H10" s="159"/>
      <c r="I10" s="166"/>
      <c r="J10" s="164"/>
      <c r="K10" s="164"/>
      <c r="L10" s="164"/>
      <c r="M10" s="165"/>
      <c r="N10" s="1" t="s">
        <v>22</v>
      </c>
      <c r="O10" s="160">
        <f>$AM$3</f>
        <v>430000</v>
      </c>
      <c r="P10" s="160"/>
      <c r="Q10" s="95"/>
      <c r="R10" s="4" t="s">
        <v>4</v>
      </c>
      <c r="S10" s="1" t="s">
        <v>8</v>
      </c>
      <c r="T10" s="133" t="str">
        <f>IF(OR(B10="",G10=""),"",AK10)</f>
        <v/>
      </c>
      <c r="U10" s="134"/>
      <c r="V10" s="134"/>
      <c r="W10" s="82"/>
      <c r="X10" s="4" t="s">
        <v>4</v>
      </c>
      <c r="AI10" s="17"/>
      <c r="AJ10" s="33" t="s">
        <v>47</v>
      </c>
      <c r="AK10" s="119" t="str">
        <f>IF(OR(B10="",G10=""),"",IF(75&gt;G10,IF(I10="","",IF(I10-O10&gt;0,I10-O10,0)),""))</f>
        <v/>
      </c>
      <c r="AL10" s="119"/>
      <c r="AM10" s="119"/>
      <c r="AN10" s="32" t="str">
        <f>IF(OR(B10="",G10=""),"",IF(75&gt;G10,G10,""))</f>
        <v/>
      </c>
      <c r="AP10" s="118" t="str">
        <f>IF(AND(65&gt;$AN10,$AN10&gt;39),"〇","")</f>
        <v/>
      </c>
      <c r="AQ10" s="118"/>
      <c r="AR10" s="117">
        <f>IF(AND(65&gt;G10,G10&gt;39),T10,0)</f>
        <v>0</v>
      </c>
      <c r="AS10" s="117"/>
      <c r="AT10" s="117"/>
      <c r="AU10" s="117"/>
      <c r="AW10" s="196" t="str">
        <f>IF(AND(75&gt;$AN10,$AN10&gt;18),"〇","")</f>
        <v/>
      </c>
      <c r="AX10" s="197"/>
      <c r="AY10" s="196">
        <f>IF(AND(75&gt;G10,G10&gt;18),T10,0)</f>
        <v>0</v>
      </c>
      <c r="AZ10" s="198"/>
      <c r="BA10" s="198"/>
      <c r="BB10" s="197"/>
      <c r="BD10" s="196" t="str">
        <f>IF(AND(75&gt;$AN10,$AN10&gt;18),"〇","")</f>
        <v/>
      </c>
      <c r="BE10" s="198"/>
      <c r="BF10" s="198"/>
      <c r="BG10" s="198"/>
      <c r="BH10" s="197"/>
    </row>
    <row r="11" spans="2:60" ht="25" customHeight="1">
      <c r="B11" s="159"/>
      <c r="C11" s="159"/>
      <c r="D11" s="159"/>
      <c r="E11" s="159"/>
      <c r="F11" s="159"/>
      <c r="G11" s="159"/>
      <c r="H11" s="159"/>
      <c r="I11" s="163"/>
      <c r="J11" s="164"/>
      <c r="K11" s="164"/>
      <c r="L11" s="164"/>
      <c r="M11" s="165"/>
      <c r="N11" s="1" t="s">
        <v>22</v>
      </c>
      <c r="O11" s="160">
        <f t="shared" ref="O11:O14" si="0">$AM$3</f>
        <v>430000</v>
      </c>
      <c r="P11" s="160"/>
      <c r="Q11" s="95"/>
      <c r="R11" s="4" t="s">
        <v>4</v>
      </c>
      <c r="S11" s="1" t="s">
        <v>8</v>
      </c>
      <c r="T11" s="133" t="str">
        <f t="shared" ref="T11:T14" si="1">IF(OR(B11="",G11=""),"",AK11)</f>
        <v/>
      </c>
      <c r="U11" s="134"/>
      <c r="V11" s="134"/>
      <c r="W11" s="82"/>
      <c r="X11" s="4" t="s">
        <v>4</v>
      </c>
      <c r="AI11" s="17"/>
      <c r="AJ11" s="34" t="s">
        <v>48</v>
      </c>
      <c r="AK11" s="119" t="str">
        <f t="shared" ref="AK11:AK14" si="2">IF(OR(B11="",G11=""),"",IF(75&gt;G11,IF(I11="","",IF(I11-O11&gt;0,I11-O11,0)),""))</f>
        <v/>
      </c>
      <c r="AL11" s="119"/>
      <c r="AM11" s="119"/>
      <c r="AN11" s="32" t="str">
        <f t="shared" ref="AN11:AN14" si="3">IF(OR(B11="",G11=""),"",IF(75&gt;G11,G11,""))</f>
        <v/>
      </c>
      <c r="AP11" s="118" t="str">
        <f t="shared" ref="AP11:AP13" si="4">IF(AND(65&gt;$AN11,$AN11&gt;39),"〇","")</f>
        <v/>
      </c>
      <c r="AQ11" s="118"/>
      <c r="AR11" s="117">
        <f>IF(AND(65&gt;G11,G11&gt;39),T11,0)</f>
        <v>0</v>
      </c>
      <c r="AS11" s="117"/>
      <c r="AT11" s="117"/>
      <c r="AU11" s="117"/>
      <c r="AW11" s="196" t="str">
        <f t="shared" ref="AW11:AW14" si="5">IF(AND(75&gt;$AN11,$AN11&gt;18),"〇","")</f>
        <v/>
      </c>
      <c r="AX11" s="197"/>
      <c r="AY11" s="196">
        <f t="shared" ref="AY11:AY14" si="6">IF(AND(75&gt;G11,G11&gt;18),T11,0)</f>
        <v>0</v>
      </c>
      <c r="AZ11" s="198"/>
      <c r="BA11" s="198"/>
      <c r="BB11" s="197"/>
      <c r="BC11" s="25"/>
      <c r="BD11" s="196" t="str">
        <f>IF(AND(75&gt;$AN11,$AN11&gt;18),"〇","")</f>
        <v/>
      </c>
      <c r="BE11" s="198"/>
      <c r="BF11" s="198"/>
      <c r="BG11" s="198"/>
      <c r="BH11" s="197"/>
    </row>
    <row r="12" spans="2:60" ht="25" customHeight="1">
      <c r="B12" s="159"/>
      <c r="C12" s="159"/>
      <c r="D12" s="159"/>
      <c r="E12" s="159"/>
      <c r="F12" s="159"/>
      <c r="G12" s="159"/>
      <c r="H12" s="159"/>
      <c r="I12" s="162"/>
      <c r="J12" s="162"/>
      <c r="K12" s="162"/>
      <c r="L12" s="162"/>
      <c r="M12" s="162"/>
      <c r="N12" s="1" t="s">
        <v>22</v>
      </c>
      <c r="O12" s="160">
        <f t="shared" si="0"/>
        <v>430000</v>
      </c>
      <c r="P12" s="160"/>
      <c r="Q12" s="95"/>
      <c r="R12" s="4" t="s">
        <v>4</v>
      </c>
      <c r="S12" s="1" t="s">
        <v>8</v>
      </c>
      <c r="T12" s="133" t="str">
        <f t="shared" si="1"/>
        <v/>
      </c>
      <c r="U12" s="134"/>
      <c r="V12" s="134"/>
      <c r="W12" s="82"/>
      <c r="X12" s="4" t="s">
        <v>4</v>
      </c>
      <c r="AI12" s="17"/>
      <c r="AJ12" s="33" t="s">
        <v>49</v>
      </c>
      <c r="AK12" s="119" t="str">
        <f t="shared" si="2"/>
        <v/>
      </c>
      <c r="AL12" s="119"/>
      <c r="AM12" s="119"/>
      <c r="AN12" s="32" t="str">
        <f t="shared" si="3"/>
        <v/>
      </c>
      <c r="AP12" s="118" t="str">
        <f t="shared" si="4"/>
        <v/>
      </c>
      <c r="AQ12" s="118"/>
      <c r="AR12" s="117">
        <f>IF(AND(65&gt;G12,G12&gt;39),T12,0)</f>
        <v>0</v>
      </c>
      <c r="AS12" s="117"/>
      <c r="AT12" s="117"/>
      <c r="AU12" s="117"/>
      <c r="AW12" s="196" t="str">
        <f t="shared" si="5"/>
        <v/>
      </c>
      <c r="AX12" s="197"/>
      <c r="AY12" s="196">
        <f t="shared" si="6"/>
        <v>0</v>
      </c>
      <c r="AZ12" s="198"/>
      <c r="BA12" s="198"/>
      <c r="BB12" s="197"/>
      <c r="BC12" s="17"/>
      <c r="BD12" s="196" t="str">
        <f>IF(AND(75&gt;$AN12,$AN12&gt;18),"〇","")</f>
        <v/>
      </c>
      <c r="BE12" s="198"/>
      <c r="BF12" s="198"/>
      <c r="BG12" s="198"/>
      <c r="BH12" s="197"/>
    </row>
    <row r="13" spans="2:60" ht="25" customHeight="1">
      <c r="B13" s="159"/>
      <c r="C13" s="159"/>
      <c r="D13" s="159"/>
      <c r="E13" s="159"/>
      <c r="F13" s="159"/>
      <c r="G13" s="159"/>
      <c r="H13" s="159"/>
      <c r="I13" s="162"/>
      <c r="J13" s="162"/>
      <c r="K13" s="162"/>
      <c r="L13" s="162"/>
      <c r="M13" s="162"/>
      <c r="N13" s="1" t="s">
        <v>22</v>
      </c>
      <c r="O13" s="160">
        <f t="shared" si="0"/>
        <v>430000</v>
      </c>
      <c r="P13" s="160"/>
      <c r="Q13" s="95"/>
      <c r="R13" s="4" t="s">
        <v>4</v>
      </c>
      <c r="S13" s="1" t="s">
        <v>8</v>
      </c>
      <c r="T13" s="133" t="str">
        <f t="shared" si="1"/>
        <v/>
      </c>
      <c r="U13" s="134"/>
      <c r="V13" s="134"/>
      <c r="W13" s="82"/>
      <c r="X13" s="4" t="s">
        <v>4</v>
      </c>
      <c r="AI13" s="17"/>
      <c r="AJ13" s="33" t="s">
        <v>50</v>
      </c>
      <c r="AK13" s="119" t="str">
        <f t="shared" si="2"/>
        <v/>
      </c>
      <c r="AL13" s="119"/>
      <c r="AM13" s="119"/>
      <c r="AN13" s="32" t="str">
        <f t="shared" si="3"/>
        <v/>
      </c>
      <c r="AP13" s="118" t="str">
        <f t="shared" si="4"/>
        <v/>
      </c>
      <c r="AQ13" s="118"/>
      <c r="AR13" s="117">
        <f>IF(AND(65&gt;G13,G13&gt;39),T13,0)</f>
        <v>0</v>
      </c>
      <c r="AS13" s="117"/>
      <c r="AT13" s="117"/>
      <c r="AU13" s="117"/>
      <c r="AW13" s="196" t="str">
        <f t="shared" si="5"/>
        <v/>
      </c>
      <c r="AX13" s="197"/>
      <c r="AY13" s="196">
        <f t="shared" si="6"/>
        <v>0</v>
      </c>
      <c r="AZ13" s="198"/>
      <c r="BA13" s="198"/>
      <c r="BB13" s="197"/>
      <c r="BC13" s="17"/>
      <c r="BD13" s="196" t="str">
        <f>IF(AND(75&gt;$AN13,$AN13&gt;18),"〇","")</f>
        <v/>
      </c>
      <c r="BE13" s="198"/>
      <c r="BF13" s="198"/>
      <c r="BG13" s="198"/>
      <c r="BH13" s="197"/>
    </row>
    <row r="14" spans="2:60" ht="25" customHeight="1">
      <c r="B14" s="159"/>
      <c r="C14" s="159"/>
      <c r="D14" s="159"/>
      <c r="E14" s="159"/>
      <c r="F14" s="159"/>
      <c r="G14" s="159"/>
      <c r="H14" s="159"/>
      <c r="I14" s="162"/>
      <c r="J14" s="162"/>
      <c r="K14" s="162"/>
      <c r="L14" s="162"/>
      <c r="M14" s="162"/>
      <c r="N14" s="1" t="s">
        <v>22</v>
      </c>
      <c r="O14" s="160">
        <f t="shared" si="0"/>
        <v>430000</v>
      </c>
      <c r="P14" s="160"/>
      <c r="Q14" s="95"/>
      <c r="R14" s="4" t="s">
        <v>4</v>
      </c>
      <c r="S14" s="1" t="s">
        <v>8</v>
      </c>
      <c r="T14" s="133" t="str">
        <f t="shared" si="1"/>
        <v/>
      </c>
      <c r="U14" s="134"/>
      <c r="V14" s="134"/>
      <c r="W14" s="82"/>
      <c r="X14" s="4" t="s">
        <v>4</v>
      </c>
      <c r="AI14" s="17"/>
      <c r="AJ14" s="33" t="s">
        <v>51</v>
      </c>
      <c r="AK14" s="119" t="str">
        <f t="shared" si="2"/>
        <v/>
      </c>
      <c r="AL14" s="119"/>
      <c r="AM14" s="119"/>
      <c r="AN14" s="32" t="str">
        <f t="shared" si="3"/>
        <v/>
      </c>
      <c r="AP14" s="118" t="str">
        <f>IF(AND(65&gt;$AN14,$AN14&gt;39),"〇","")</f>
        <v/>
      </c>
      <c r="AQ14" s="118"/>
      <c r="AR14" s="117">
        <f>IF(AND(65&gt;G14,G14&gt;39),T14,0)</f>
        <v>0</v>
      </c>
      <c r="AS14" s="117"/>
      <c r="AT14" s="117"/>
      <c r="AU14" s="117"/>
      <c r="AW14" s="196" t="str">
        <f t="shared" si="5"/>
        <v/>
      </c>
      <c r="AX14" s="197"/>
      <c r="AY14" s="196">
        <f t="shared" si="6"/>
        <v>0</v>
      </c>
      <c r="AZ14" s="198"/>
      <c r="BA14" s="198"/>
      <c r="BB14" s="197"/>
      <c r="BC14" s="17"/>
      <c r="BD14" s="196" t="str">
        <f>IF(AND(75&gt;$AN14,$AN14&gt;18),"〇","")</f>
        <v/>
      </c>
      <c r="BE14" s="198"/>
      <c r="BF14" s="198"/>
      <c r="BG14" s="198"/>
      <c r="BH14" s="197"/>
    </row>
    <row r="15" spans="2:60" ht="10" customHeight="1">
      <c r="B15" s="1"/>
      <c r="C15" s="1"/>
      <c r="D15" s="1"/>
      <c r="E15" s="1"/>
      <c r="F15" s="1"/>
      <c r="G15" s="1"/>
      <c r="H15" s="1"/>
      <c r="I15" s="1"/>
      <c r="J15" s="1"/>
      <c r="L15" s="1"/>
      <c r="M15" s="1"/>
      <c r="O15" s="1"/>
      <c r="P15" s="1"/>
      <c r="Q15" s="1"/>
      <c r="T15" s="1"/>
      <c r="U15" s="1"/>
      <c r="V15" s="1"/>
      <c r="W15" s="1"/>
      <c r="AI15" s="17"/>
      <c r="AJ15" s="17"/>
      <c r="AK15" s="28"/>
      <c r="AL15" s="28"/>
      <c r="AM15" s="17"/>
      <c r="AN15" s="17"/>
      <c r="AO15" s="25"/>
      <c r="AP15" s="25"/>
      <c r="AQ15" s="25"/>
      <c r="AR15" s="25"/>
      <c r="AS15" s="25"/>
      <c r="AT15" s="25"/>
      <c r="AU15" s="25"/>
      <c r="AV15" s="25"/>
      <c r="AW15" s="25"/>
      <c r="AX15" s="25"/>
    </row>
    <row r="16" spans="2:60" ht="9" hidden="1" customHeight="1">
      <c r="B16" s="1"/>
      <c r="C16" s="1"/>
      <c r="AI16" s="17"/>
      <c r="AJ16" s="17"/>
      <c r="AK16" s="28"/>
      <c r="AL16" s="28"/>
      <c r="AM16" s="17"/>
      <c r="AN16" s="17"/>
      <c r="AO16" s="25"/>
      <c r="AP16" s="25"/>
      <c r="AQ16" s="25"/>
      <c r="AR16" s="25"/>
      <c r="AS16" s="25"/>
      <c r="AT16" s="25"/>
      <c r="AU16" s="25"/>
      <c r="AV16" s="25"/>
      <c r="AW16" s="25"/>
      <c r="AX16" s="25"/>
    </row>
    <row r="17" spans="2:57" ht="18.75" customHeight="1">
      <c r="B17" s="175" t="s">
        <v>3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0"/>
      <c r="W17" s="10"/>
      <c r="X17" s="10"/>
      <c r="Y17" s="10"/>
      <c r="AI17" s="17"/>
      <c r="AJ17" s="17"/>
      <c r="AK17" s="28"/>
      <c r="AL17" s="28"/>
      <c r="AM17" s="17"/>
      <c r="AN17" s="17"/>
      <c r="AO17" s="25"/>
      <c r="AP17" s="25"/>
      <c r="AQ17" s="25"/>
      <c r="AR17" s="25"/>
      <c r="AS17" s="25"/>
      <c r="AT17" s="25"/>
      <c r="AU17" s="25"/>
      <c r="AV17" s="25"/>
      <c r="AW17" s="25"/>
      <c r="AX17" s="25"/>
    </row>
    <row r="18" spans="2:57" ht="9.15" customHeight="1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AI18" s="17"/>
      <c r="AJ18" s="135"/>
      <c r="AK18" s="136"/>
      <c r="AL18" s="99" t="s">
        <v>36</v>
      </c>
      <c r="AM18" s="100"/>
      <c r="AN18" s="100"/>
      <c r="AO18" s="107"/>
      <c r="AP18" s="99" t="s">
        <v>38</v>
      </c>
      <c r="AQ18" s="100"/>
      <c r="AR18" s="100"/>
      <c r="AS18" s="107"/>
      <c r="AT18" s="99" t="s">
        <v>37</v>
      </c>
      <c r="AU18" s="100"/>
      <c r="AV18" s="100"/>
      <c r="AW18" s="100"/>
      <c r="AX18" s="201" t="s">
        <v>109</v>
      </c>
      <c r="AY18" s="202"/>
      <c r="AZ18" s="202"/>
      <c r="BA18" s="202"/>
      <c r="BB18" s="201" t="s">
        <v>108</v>
      </c>
      <c r="BC18" s="202"/>
      <c r="BD18" s="202"/>
      <c r="BE18" s="203"/>
    </row>
    <row r="19" spans="2:57" s="2" customFormat="1" ht="14.65" customHeight="1">
      <c r="C19" s="2" t="s">
        <v>10</v>
      </c>
      <c r="G19" s="89" t="s">
        <v>102</v>
      </c>
      <c r="H19" s="90"/>
      <c r="I19" s="90"/>
      <c r="J19" s="90"/>
      <c r="K19" s="90"/>
      <c r="L19" s="90"/>
      <c r="M19" s="91"/>
      <c r="N19" s="3"/>
      <c r="O19" s="120" t="s">
        <v>7</v>
      </c>
      <c r="P19" s="121"/>
      <c r="Q19" s="121"/>
      <c r="R19" s="122"/>
      <c r="S19" s="3"/>
      <c r="T19" s="120" t="s">
        <v>9</v>
      </c>
      <c r="U19" s="121"/>
      <c r="V19" s="121"/>
      <c r="W19" s="121"/>
      <c r="X19" s="122"/>
      <c r="AE19"/>
      <c r="AF19"/>
      <c r="AG19"/>
      <c r="AH19"/>
      <c r="AI19" s="17"/>
      <c r="AJ19" s="135"/>
      <c r="AK19" s="136"/>
      <c r="AL19" s="99"/>
      <c r="AM19" s="100"/>
      <c r="AN19" s="100"/>
      <c r="AO19" s="107"/>
      <c r="AP19" s="99"/>
      <c r="AQ19" s="100"/>
      <c r="AR19" s="100"/>
      <c r="AS19" s="107"/>
      <c r="AT19" s="99"/>
      <c r="AU19" s="100"/>
      <c r="AV19" s="100"/>
      <c r="AW19" s="100"/>
      <c r="AX19" s="204"/>
      <c r="AY19" s="205"/>
      <c r="AZ19" s="205"/>
      <c r="BA19" s="205"/>
      <c r="BB19" s="204"/>
      <c r="BC19" s="205"/>
      <c r="BD19" s="205"/>
      <c r="BE19" s="206"/>
    </row>
    <row r="20" spans="2:57">
      <c r="G20" s="170" t="str">
        <f>IF($AL$21=0,"",$AL$21)</f>
        <v/>
      </c>
      <c r="H20" s="171"/>
      <c r="I20" s="171"/>
      <c r="J20" s="171"/>
      <c r="K20" s="171"/>
      <c r="L20" s="171"/>
      <c r="M20" s="6" t="s">
        <v>4</v>
      </c>
      <c r="N20" s="1" t="s">
        <v>5</v>
      </c>
      <c r="O20" s="161">
        <f>AL5*100</f>
        <v>7.9799999999999995</v>
      </c>
      <c r="P20" s="85"/>
      <c r="Q20" s="85"/>
      <c r="R20" s="5" t="s">
        <v>6</v>
      </c>
      <c r="S20" s="1" t="s">
        <v>8</v>
      </c>
      <c r="T20" s="86" t="str">
        <f>IF(G20="","",$AL$23)</f>
        <v/>
      </c>
      <c r="U20" s="87"/>
      <c r="V20" s="87"/>
      <c r="W20" s="87"/>
      <c r="X20" s="5" t="s">
        <v>4</v>
      </c>
      <c r="AE20" s="2"/>
      <c r="AF20" s="2"/>
      <c r="AG20" s="2"/>
      <c r="AH20" s="2"/>
      <c r="AI20" s="17"/>
      <c r="AJ20" s="116" t="s">
        <v>52</v>
      </c>
      <c r="AK20" s="107"/>
      <c r="AL20" s="108" t="str">
        <f>IF(COUNT(AN10:AN14)=0,"",COUNT(AN10:AN14))</f>
        <v/>
      </c>
      <c r="AM20" s="109"/>
      <c r="AN20" s="109"/>
      <c r="AO20" s="30" t="s">
        <v>53</v>
      </c>
      <c r="AP20" s="108" t="str">
        <f>IF(COUNT(AN10:AN14)=0,"",COUNT(AN10:AN14))</f>
        <v/>
      </c>
      <c r="AQ20" s="109"/>
      <c r="AR20" s="109"/>
      <c r="AS20" s="30" t="s">
        <v>53</v>
      </c>
      <c r="AT20" s="108" t="str">
        <f>IF(COUNTIF(AP10:AQ14,"〇")=0,"",COUNTIF(AP10:AQ14,"〇"))</f>
        <v/>
      </c>
      <c r="AU20" s="109"/>
      <c r="AV20" s="109"/>
      <c r="AW20" s="56" t="s">
        <v>53</v>
      </c>
      <c r="AX20" s="217" t="str">
        <f>IF(COUNTIF(AW10:AX14,"〇")=0,"",COUNTIF(AW10:AX14,"〇"))</f>
        <v/>
      </c>
      <c r="AY20" s="125"/>
      <c r="AZ20" s="125"/>
      <c r="BA20" s="58" t="s">
        <v>110</v>
      </c>
      <c r="BB20" s="125" t="str">
        <f>IF(COUNTIF(BD10:BE14,"〇")=0,"",COUNTIF(BD10:BE14,"〇"))</f>
        <v/>
      </c>
      <c r="BC20" s="125"/>
      <c r="BD20" s="125"/>
      <c r="BE20" s="7" t="s">
        <v>110</v>
      </c>
    </row>
    <row r="21" spans="2:57" ht="9.15" customHeight="1">
      <c r="V21" s="16"/>
      <c r="AI21" s="17"/>
      <c r="AJ21" s="116" t="s">
        <v>54</v>
      </c>
      <c r="AK21" s="107"/>
      <c r="AL21" s="108">
        <f>IF(SUM(AK10:AM14)=0,0,SUM(AK10:AM14))</f>
        <v>0</v>
      </c>
      <c r="AM21" s="109"/>
      <c r="AN21" s="109"/>
      <c r="AO21" s="98" t="s">
        <v>43</v>
      </c>
      <c r="AP21" s="108">
        <f>IF(SUM(AK10:AM14)=0,0,SUM(AK10:AM14))</f>
        <v>0</v>
      </c>
      <c r="AQ21" s="109"/>
      <c r="AR21" s="109"/>
      <c r="AS21" s="98" t="s">
        <v>43</v>
      </c>
      <c r="AT21" s="108">
        <f>IF(SUM(AR10:AU14)=0,0,SUM(AR10:AU14))</f>
        <v>0</v>
      </c>
      <c r="AU21" s="109"/>
      <c r="AV21" s="109"/>
      <c r="AW21" s="97" t="s">
        <v>43</v>
      </c>
      <c r="AX21" s="201">
        <f>IF(SUM(AY10:BB14)=0,0,SUM(AY10:BB14))</f>
        <v>0</v>
      </c>
      <c r="AY21" s="202"/>
      <c r="AZ21" s="202"/>
      <c r="BA21" s="220" t="s">
        <v>111</v>
      </c>
      <c r="BB21" s="207"/>
      <c r="BC21" s="208"/>
      <c r="BD21" s="208"/>
      <c r="BE21" s="209"/>
    </row>
    <row r="22" spans="2:57" ht="14.65" customHeight="1">
      <c r="C22" s="2" t="s">
        <v>11</v>
      </c>
      <c r="J22" s="172" t="s">
        <v>12</v>
      </c>
      <c r="K22" s="173"/>
      <c r="L22" s="173"/>
      <c r="M22" s="174"/>
      <c r="O22" s="65" t="s">
        <v>14</v>
      </c>
      <c r="P22" s="66"/>
      <c r="Q22" s="66"/>
      <c r="R22" s="67"/>
      <c r="T22" s="65" t="s">
        <v>15</v>
      </c>
      <c r="U22" s="66"/>
      <c r="V22" s="66"/>
      <c r="W22" s="66"/>
      <c r="X22" s="67"/>
      <c r="AI22" s="17"/>
      <c r="AJ22" s="116"/>
      <c r="AK22" s="107"/>
      <c r="AL22" s="108"/>
      <c r="AM22" s="109"/>
      <c r="AN22" s="109"/>
      <c r="AO22" s="98"/>
      <c r="AP22" s="108"/>
      <c r="AQ22" s="109"/>
      <c r="AR22" s="109"/>
      <c r="AS22" s="98"/>
      <c r="AT22" s="108"/>
      <c r="AU22" s="109"/>
      <c r="AV22" s="109"/>
      <c r="AW22" s="97"/>
      <c r="AX22" s="204"/>
      <c r="AY22" s="205"/>
      <c r="AZ22" s="205"/>
      <c r="BA22" s="221"/>
      <c r="BB22" s="210"/>
      <c r="BC22" s="211"/>
      <c r="BD22" s="211"/>
      <c r="BE22" s="212"/>
    </row>
    <row r="23" spans="2:57" ht="18.5" customHeight="1">
      <c r="J23" s="82" t="str">
        <f>AL20</f>
        <v/>
      </c>
      <c r="K23" s="83"/>
      <c r="L23" s="83"/>
      <c r="M23" s="4" t="s">
        <v>13</v>
      </c>
      <c r="N23" s="1" t="s">
        <v>5</v>
      </c>
      <c r="O23" s="84">
        <f>AL6</f>
        <v>47700</v>
      </c>
      <c r="P23" s="85"/>
      <c r="Q23" s="85"/>
      <c r="R23" s="5" t="s">
        <v>4</v>
      </c>
      <c r="S23" t="s">
        <v>8</v>
      </c>
      <c r="T23" s="86" t="str">
        <f>IF(J23="","",$AL$24)</f>
        <v/>
      </c>
      <c r="U23" s="87"/>
      <c r="V23" s="87"/>
      <c r="W23" s="87"/>
      <c r="X23" s="5" t="s">
        <v>4</v>
      </c>
      <c r="AI23" s="17"/>
      <c r="AJ23" s="114" t="s">
        <v>32</v>
      </c>
      <c r="AK23" s="115"/>
      <c r="AL23" s="69">
        <f>AL21*AL5</f>
        <v>0</v>
      </c>
      <c r="AM23" s="70"/>
      <c r="AN23" s="70"/>
      <c r="AO23" s="31" t="s">
        <v>43</v>
      </c>
      <c r="AP23" s="69">
        <f>AP21*AO5</f>
        <v>0</v>
      </c>
      <c r="AQ23" s="70"/>
      <c r="AR23" s="70"/>
      <c r="AS23" s="31" t="s">
        <v>43</v>
      </c>
      <c r="AT23" s="69">
        <f>IF(AT21="",0,AT21*AR5)</f>
        <v>0</v>
      </c>
      <c r="AU23" s="70"/>
      <c r="AV23" s="70"/>
      <c r="AW23" s="57" t="s">
        <v>43</v>
      </c>
      <c r="AX23" s="218">
        <f>IF(AX21="",0,AX21*AU5)</f>
        <v>0</v>
      </c>
      <c r="AY23" s="219"/>
      <c r="AZ23" s="219"/>
      <c r="BA23" s="55" t="s">
        <v>111</v>
      </c>
      <c r="BB23" s="213"/>
      <c r="BC23" s="214"/>
      <c r="BD23" s="214"/>
      <c r="BE23" s="215"/>
    </row>
    <row r="24" spans="2:57" ht="9" customHeight="1">
      <c r="L24" s="1"/>
      <c r="M24" s="1"/>
      <c r="Q24" s="1"/>
      <c r="R24" s="1"/>
      <c r="T24" s="1"/>
      <c r="AI24" s="17"/>
      <c r="AJ24" s="114" t="s">
        <v>33</v>
      </c>
      <c r="AK24" s="115"/>
      <c r="AL24" s="99" t="e">
        <f>AL20*AL6</f>
        <v>#VALUE!</v>
      </c>
      <c r="AM24" s="100"/>
      <c r="AN24" s="100"/>
      <c r="AO24" s="68" t="s">
        <v>43</v>
      </c>
      <c r="AP24" s="99" t="e">
        <f>AP20*AO6</f>
        <v>#VALUE!</v>
      </c>
      <c r="AQ24" s="100"/>
      <c r="AR24" s="100"/>
      <c r="AS24" s="68" t="s">
        <v>43</v>
      </c>
      <c r="AT24" s="99">
        <f>IF(AT20="",0,AT20*AR6)</f>
        <v>0</v>
      </c>
      <c r="AU24" s="100"/>
      <c r="AV24" s="100"/>
      <c r="AW24" s="224" t="s">
        <v>43</v>
      </c>
      <c r="AX24" s="201">
        <f>IF(AX20="",0,AX20*AU6)</f>
        <v>0</v>
      </c>
      <c r="AY24" s="202"/>
      <c r="AZ24" s="202"/>
      <c r="BA24" s="79" t="s">
        <v>111</v>
      </c>
      <c r="BB24" s="201">
        <f>IF(BB20="",0,BB20*AX6)</f>
        <v>0</v>
      </c>
      <c r="BC24" s="202"/>
      <c r="BD24" s="202"/>
      <c r="BE24" s="195" t="s">
        <v>111</v>
      </c>
    </row>
    <row r="25" spans="2:57" ht="9" customHeight="1">
      <c r="L25" s="1"/>
      <c r="M25" s="1"/>
      <c r="Q25" s="1"/>
      <c r="R25" s="1"/>
      <c r="T25" s="1"/>
      <c r="AI25" s="17"/>
      <c r="AJ25" s="114"/>
      <c r="AK25" s="115"/>
      <c r="AL25" s="99"/>
      <c r="AM25" s="100"/>
      <c r="AN25" s="100"/>
      <c r="AO25" s="68"/>
      <c r="AP25" s="99"/>
      <c r="AQ25" s="100"/>
      <c r="AR25" s="100"/>
      <c r="AS25" s="68"/>
      <c r="AT25" s="99"/>
      <c r="AU25" s="100"/>
      <c r="AV25" s="100"/>
      <c r="AW25" s="224"/>
      <c r="AX25" s="204"/>
      <c r="AY25" s="205"/>
      <c r="AZ25" s="205"/>
      <c r="BA25" s="222"/>
      <c r="BB25" s="204"/>
      <c r="BC25" s="205"/>
      <c r="BD25" s="205"/>
      <c r="BE25" s="216"/>
    </row>
    <row r="26" spans="2:57" ht="9" customHeight="1">
      <c r="K26"/>
      <c r="N26"/>
      <c r="S26"/>
      <c r="AI26" s="17"/>
      <c r="AJ26" s="114" t="s">
        <v>57</v>
      </c>
      <c r="AK26" s="115"/>
      <c r="AL26" s="99" t="str">
        <f>IF(AL20="","",IF(AL23+AL24&gt;659999,660000,ROUNDDOWN(AL$23+AL$24,-2)))</f>
        <v/>
      </c>
      <c r="AM26" s="100"/>
      <c r="AN26" s="100"/>
      <c r="AO26" s="110" t="s">
        <v>43</v>
      </c>
      <c r="AP26" s="99" t="str">
        <f>IF(AP20="","",IF(AP$23+AP$24&gt;259999,260000,ROUNDDOWN(AP$23+AP$24,-2)))</f>
        <v/>
      </c>
      <c r="AQ26" s="100"/>
      <c r="AR26" s="100"/>
      <c r="AS26" s="110" t="s">
        <v>43</v>
      </c>
      <c r="AT26" s="99">
        <f>IF(AT20="",0,IF(AT23+AT24&gt;169999,170000,ROUNDDOWN(AT$23+AT$24,-2)))</f>
        <v>0</v>
      </c>
      <c r="AU26" s="100"/>
      <c r="AV26" s="100"/>
      <c r="AW26" s="223" t="s">
        <v>43</v>
      </c>
      <c r="AX26" s="201">
        <f>IF(AX20="",0,IF(AX23+AX24+BB24&gt;29999,30000,ROUNDDOWN(AX$23+AX$24+BB24,-2)))</f>
        <v>0</v>
      </c>
      <c r="AY26" s="202"/>
      <c r="AZ26" s="202"/>
      <c r="BA26" s="202"/>
      <c r="BB26" s="202"/>
      <c r="BC26" s="202"/>
      <c r="BD26" s="202"/>
      <c r="BE26" s="195" t="s">
        <v>133</v>
      </c>
    </row>
    <row r="27" spans="2:57" ht="18.75" customHeight="1">
      <c r="B27" s="176" t="s">
        <v>16</v>
      </c>
      <c r="C27" s="176"/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8"/>
      <c r="W27" s="8"/>
      <c r="X27" s="8"/>
      <c r="Y27" s="8"/>
      <c r="AI27" s="18"/>
      <c r="AJ27" s="114"/>
      <c r="AK27" s="115"/>
      <c r="AL27" s="99"/>
      <c r="AM27" s="100"/>
      <c r="AN27" s="100"/>
      <c r="AO27" s="110"/>
      <c r="AP27" s="99"/>
      <c r="AQ27" s="100"/>
      <c r="AR27" s="100"/>
      <c r="AS27" s="110"/>
      <c r="AT27" s="99"/>
      <c r="AU27" s="100"/>
      <c r="AV27" s="100"/>
      <c r="AW27" s="223"/>
      <c r="AX27" s="204"/>
      <c r="AY27" s="205"/>
      <c r="AZ27" s="205"/>
      <c r="BA27" s="205"/>
      <c r="BB27" s="205"/>
      <c r="BC27" s="205"/>
      <c r="BD27" s="205"/>
      <c r="BE27" s="216"/>
    </row>
    <row r="28" spans="2:57" ht="9.15" customHeight="1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AI28" s="18"/>
      <c r="AJ28" s="17"/>
      <c r="AK28" s="28"/>
      <c r="AL28" s="28"/>
      <c r="AM28" s="17"/>
      <c r="AN28" s="17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2:57" ht="14.65" customHeight="1">
      <c r="C29" s="2" t="s">
        <v>10</v>
      </c>
      <c r="D29" s="2"/>
      <c r="E29" s="2"/>
      <c r="F29" s="2"/>
      <c r="G29" s="167" t="s">
        <v>102</v>
      </c>
      <c r="H29" s="168"/>
      <c r="I29" s="168"/>
      <c r="J29" s="168"/>
      <c r="K29" s="168"/>
      <c r="L29" s="168"/>
      <c r="M29" s="169"/>
      <c r="N29" s="3"/>
      <c r="O29" s="120" t="s">
        <v>7</v>
      </c>
      <c r="P29" s="121"/>
      <c r="Q29" s="121"/>
      <c r="R29" s="122"/>
      <c r="S29" s="3"/>
      <c r="T29" s="92" t="s">
        <v>18</v>
      </c>
      <c r="U29" s="93"/>
      <c r="V29" s="93"/>
      <c r="W29" s="93"/>
      <c r="X29" s="94"/>
      <c r="AI29" s="19"/>
      <c r="AJ29" s="111" t="s">
        <v>58</v>
      </c>
      <c r="AK29" s="112"/>
      <c r="AL29" s="112"/>
      <c r="AM29" s="113"/>
      <c r="AN29" s="17"/>
      <c r="AO29" s="130" t="s">
        <v>59</v>
      </c>
      <c r="AP29" s="131"/>
      <c r="AQ29" s="132"/>
      <c r="AR29" s="25"/>
      <c r="AS29" s="25"/>
      <c r="AT29" s="25"/>
      <c r="AU29" s="25"/>
      <c r="AV29" s="25"/>
      <c r="AW29" s="25"/>
      <c r="AX29" s="25"/>
    </row>
    <row r="30" spans="2:57">
      <c r="G30" s="170" t="str">
        <f>IF($AP$21=0,"",$AP$21)</f>
        <v/>
      </c>
      <c r="H30" s="171"/>
      <c r="I30" s="171"/>
      <c r="J30" s="171"/>
      <c r="K30" s="171"/>
      <c r="L30" s="171"/>
      <c r="M30" s="7" t="s">
        <v>4</v>
      </c>
      <c r="N30" s="1" t="s">
        <v>5</v>
      </c>
      <c r="O30" s="161">
        <f>AO5*100</f>
        <v>2.86</v>
      </c>
      <c r="P30" s="85"/>
      <c r="Q30" s="85"/>
      <c r="R30" s="5" t="s">
        <v>6</v>
      </c>
      <c r="S30" s="1" t="s">
        <v>8</v>
      </c>
      <c r="T30" s="95" t="str">
        <f>IF(G30="","",$AP$23)</f>
        <v/>
      </c>
      <c r="U30" s="96"/>
      <c r="V30" s="96"/>
      <c r="W30" s="96"/>
      <c r="X30" s="4" t="s">
        <v>4</v>
      </c>
      <c r="AI30" s="19"/>
      <c r="AJ30" s="101" t="str">
        <f>IF(AL20="","",AL26+AP26+AT26+AX26+BB26)</f>
        <v/>
      </c>
      <c r="AK30" s="102"/>
      <c r="AL30" s="102"/>
      <c r="AM30" s="103"/>
      <c r="AN30" s="17"/>
      <c r="AO30" s="124" t="str">
        <f>IF(AJ30="","",AJ30/12)</f>
        <v/>
      </c>
      <c r="AP30" s="125"/>
      <c r="AQ30" s="126"/>
      <c r="AR30" s="25"/>
      <c r="AS30" s="25"/>
      <c r="AT30" s="25"/>
      <c r="AU30" s="25"/>
      <c r="AV30" s="25"/>
      <c r="AW30" s="25"/>
      <c r="AX30" s="25"/>
    </row>
    <row r="31" spans="2:57" ht="9.15" customHeight="1" thickBot="1">
      <c r="AI31" s="19"/>
      <c r="AJ31" s="104"/>
      <c r="AK31" s="105"/>
      <c r="AL31" s="105"/>
      <c r="AM31" s="106"/>
      <c r="AN31" s="17"/>
      <c r="AO31" s="127"/>
      <c r="AP31" s="128"/>
      <c r="AQ31" s="129"/>
      <c r="AR31" s="25"/>
      <c r="AS31" s="25"/>
      <c r="AT31" s="25"/>
      <c r="AU31" s="25"/>
      <c r="AV31" s="25"/>
      <c r="AW31" s="25"/>
      <c r="AX31" s="25"/>
    </row>
    <row r="32" spans="2:57" ht="14.65" customHeight="1">
      <c r="C32" s="2" t="s">
        <v>11</v>
      </c>
      <c r="J32" s="172" t="s">
        <v>12</v>
      </c>
      <c r="K32" s="173"/>
      <c r="L32" s="173"/>
      <c r="M32" s="174"/>
      <c r="O32" s="65" t="s">
        <v>14</v>
      </c>
      <c r="P32" s="66"/>
      <c r="Q32" s="66"/>
      <c r="R32" s="67"/>
      <c r="S32"/>
      <c r="T32" s="65" t="s">
        <v>19</v>
      </c>
      <c r="U32" s="66"/>
      <c r="V32" s="66"/>
      <c r="W32" s="66"/>
      <c r="X32" s="67"/>
      <c r="AI32" s="19"/>
      <c r="AJ32" s="17"/>
      <c r="AK32" s="28"/>
      <c r="AL32" s="28"/>
      <c r="AM32" s="17"/>
      <c r="AN32" s="17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2:50">
      <c r="J33" s="82" t="str">
        <f>AP20</f>
        <v/>
      </c>
      <c r="K33" s="83"/>
      <c r="L33" s="83"/>
      <c r="M33" s="4" t="s">
        <v>13</v>
      </c>
      <c r="N33" s="1" t="s">
        <v>5</v>
      </c>
      <c r="O33" s="84">
        <f>AO6</f>
        <v>13500</v>
      </c>
      <c r="P33" s="85"/>
      <c r="Q33" s="85"/>
      <c r="R33" s="5" t="s">
        <v>4</v>
      </c>
      <c r="S33" t="s">
        <v>8</v>
      </c>
      <c r="T33" s="86" t="str">
        <f>IF(J33="","",AP24)</f>
        <v/>
      </c>
      <c r="U33" s="87"/>
      <c r="V33" s="87"/>
      <c r="W33" s="87"/>
      <c r="X33" s="5" t="s">
        <v>4</v>
      </c>
      <c r="AI33" s="19"/>
      <c r="AJ33" s="17"/>
      <c r="AK33" s="28"/>
      <c r="AL33" s="28"/>
      <c r="AM33" s="17"/>
      <c r="AN33" s="17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2:50" ht="8.5" customHeight="1">
      <c r="J34" s="59"/>
      <c r="K34" s="59"/>
      <c r="L34" s="59"/>
      <c r="O34" s="60"/>
      <c r="P34" s="59"/>
      <c r="Q34" s="59"/>
      <c r="S34"/>
      <c r="T34" s="61"/>
      <c r="U34" s="61"/>
      <c r="V34" s="61"/>
      <c r="W34" s="61"/>
      <c r="AI34" s="19"/>
      <c r="AJ34" s="17"/>
      <c r="AK34" s="28"/>
      <c r="AL34" s="28"/>
      <c r="AM34" s="17"/>
      <c r="AN34" s="17"/>
      <c r="AO34" s="25"/>
      <c r="AP34" s="25"/>
      <c r="AQ34" s="25"/>
      <c r="AR34" s="25"/>
      <c r="AS34" s="25"/>
      <c r="AT34" s="25"/>
      <c r="AU34" s="25"/>
      <c r="AV34" s="25"/>
      <c r="AW34" s="25"/>
      <c r="AX34" s="25"/>
    </row>
    <row r="35" spans="2:50" ht="8.5" customHeight="1">
      <c r="L35" s="1"/>
      <c r="M35" s="1"/>
      <c r="Q35" s="1"/>
      <c r="R35" s="1"/>
      <c r="T35" s="1"/>
      <c r="AI35" s="19"/>
      <c r="AJ35" s="17"/>
      <c r="AK35" s="28"/>
      <c r="AL35" s="28"/>
      <c r="AM35" s="17"/>
      <c r="AN35" s="17"/>
      <c r="AO35" s="25"/>
      <c r="AP35" s="25"/>
      <c r="AQ35" s="25"/>
      <c r="AR35" s="25"/>
      <c r="AS35" s="25"/>
      <c r="AT35" s="25"/>
      <c r="AU35" s="25"/>
      <c r="AV35" s="25"/>
      <c r="AW35" s="25"/>
      <c r="AX35" s="25"/>
    </row>
    <row r="36" spans="2:50">
      <c r="B36" s="123" t="s">
        <v>17</v>
      </c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9"/>
      <c r="S36" s="9"/>
      <c r="T36" s="9"/>
      <c r="U36" s="9"/>
      <c r="V36" s="9"/>
      <c r="W36" s="9"/>
      <c r="X36" s="9"/>
      <c r="Y36" s="9"/>
      <c r="AI36" s="18"/>
      <c r="AJ36" s="17"/>
      <c r="AK36" s="28"/>
      <c r="AL36" s="28"/>
      <c r="AM36" s="17"/>
      <c r="AN36" s="17"/>
      <c r="AO36" s="25"/>
      <c r="AP36" s="25"/>
      <c r="AQ36" s="25"/>
      <c r="AR36" s="25"/>
      <c r="AS36" s="25"/>
      <c r="AT36" s="25"/>
      <c r="AU36" s="25"/>
      <c r="AV36" s="25"/>
      <c r="AW36" s="25"/>
      <c r="AX36" s="25"/>
    </row>
    <row r="37" spans="2:50" ht="9.15" customHeight="1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S37"/>
      <c r="AI37" s="18"/>
      <c r="AJ37" s="17"/>
      <c r="AK37" s="28"/>
      <c r="AL37" s="28"/>
      <c r="AM37" s="17"/>
      <c r="AN37" s="17"/>
      <c r="AO37" s="25"/>
      <c r="AP37" s="25"/>
      <c r="AQ37" s="25"/>
      <c r="AR37" s="25"/>
      <c r="AS37" s="25"/>
      <c r="AT37" s="25"/>
      <c r="AU37" s="25"/>
      <c r="AV37" s="25"/>
      <c r="AW37" s="25"/>
      <c r="AX37" s="25"/>
    </row>
    <row r="38" spans="2:50" ht="14.65" customHeight="1">
      <c r="C38" s="2" t="s">
        <v>10</v>
      </c>
      <c r="D38" s="2"/>
      <c r="E38" s="2"/>
      <c r="F38" s="2"/>
      <c r="G38" s="89" t="s">
        <v>102</v>
      </c>
      <c r="H38" s="90"/>
      <c r="I38" s="90"/>
      <c r="J38" s="90"/>
      <c r="K38" s="90"/>
      <c r="L38" s="90"/>
      <c r="M38" s="91"/>
      <c r="N38" s="3"/>
      <c r="O38" s="92" t="s">
        <v>7</v>
      </c>
      <c r="P38" s="93"/>
      <c r="Q38" s="93"/>
      <c r="R38" s="94"/>
      <c r="S38" s="3"/>
      <c r="T38" s="92" t="s">
        <v>20</v>
      </c>
      <c r="U38" s="93"/>
      <c r="V38" s="93"/>
      <c r="W38" s="93"/>
      <c r="X38" s="94"/>
      <c r="AI38" s="17"/>
      <c r="AJ38" s="17"/>
      <c r="AK38" s="28"/>
      <c r="AL38" s="28"/>
      <c r="AM38" s="17"/>
      <c r="AN38" s="17"/>
      <c r="AO38" s="25"/>
      <c r="AP38" s="25"/>
      <c r="AQ38" s="25"/>
      <c r="AR38" s="25"/>
      <c r="AS38" s="25"/>
      <c r="AT38" s="25"/>
      <c r="AU38" s="25"/>
      <c r="AV38" s="25"/>
      <c r="AW38" s="25"/>
      <c r="AX38" s="25"/>
    </row>
    <row r="39" spans="2:50">
      <c r="G39" s="86" t="str">
        <f>IF(AT21=0,"",$AT$21)</f>
        <v/>
      </c>
      <c r="H39" s="87"/>
      <c r="I39" s="87"/>
      <c r="J39" s="87"/>
      <c r="K39" s="87"/>
      <c r="L39" s="87"/>
      <c r="M39" s="6" t="s">
        <v>4</v>
      </c>
      <c r="N39" s="1" t="s">
        <v>5</v>
      </c>
      <c r="O39" s="82">
        <f>AR5*100</f>
        <v>2.44</v>
      </c>
      <c r="P39" s="83"/>
      <c r="Q39" s="83"/>
      <c r="R39" s="4" t="s">
        <v>6</v>
      </c>
      <c r="S39" s="1" t="s">
        <v>8</v>
      </c>
      <c r="T39" s="95" t="str">
        <f>IF(G39="","",$AT$23)</f>
        <v/>
      </c>
      <c r="U39" s="96"/>
      <c r="V39" s="96"/>
      <c r="W39" s="96"/>
      <c r="X39" s="4" t="s">
        <v>4</v>
      </c>
      <c r="AI39" s="17"/>
      <c r="AJ39" s="17"/>
      <c r="AK39" s="28"/>
      <c r="AL39" s="28"/>
      <c r="AM39" s="17"/>
      <c r="AN39" s="17"/>
      <c r="AO39" s="25"/>
      <c r="AP39" s="25"/>
      <c r="AQ39" s="25"/>
      <c r="AR39" s="25"/>
      <c r="AS39" s="25"/>
      <c r="AT39" s="25"/>
      <c r="AU39" s="25"/>
      <c r="AV39" s="25"/>
      <c r="AW39" s="25"/>
      <c r="AX39" s="25"/>
    </row>
    <row r="40" spans="2:50" ht="9.15" customHeight="1">
      <c r="AI40" s="17"/>
      <c r="AJ40" s="17"/>
      <c r="AK40" s="28"/>
      <c r="AL40" s="28"/>
      <c r="AM40" s="17"/>
      <c r="AN40" s="17"/>
      <c r="AO40" s="25"/>
      <c r="AP40" s="25"/>
      <c r="AQ40" s="25"/>
      <c r="AR40" s="25"/>
      <c r="AS40" s="25"/>
      <c r="AT40" s="25"/>
      <c r="AU40" s="25"/>
      <c r="AV40" s="25"/>
      <c r="AW40" s="25"/>
      <c r="AX40" s="25"/>
    </row>
    <row r="41" spans="2:50" ht="14.65" customHeight="1">
      <c r="C41" s="2" t="s">
        <v>11</v>
      </c>
      <c r="J41" s="65" t="s">
        <v>12</v>
      </c>
      <c r="K41" s="66"/>
      <c r="L41" s="66"/>
      <c r="M41" s="67"/>
      <c r="O41" s="65" t="s">
        <v>14</v>
      </c>
      <c r="P41" s="66"/>
      <c r="Q41" s="66"/>
      <c r="R41" s="67"/>
      <c r="S41"/>
      <c r="T41" s="65" t="s">
        <v>21</v>
      </c>
      <c r="U41" s="66"/>
      <c r="V41" s="66"/>
      <c r="W41" s="66"/>
      <c r="X41" s="67"/>
      <c r="AI41" s="17"/>
      <c r="AJ41" s="17"/>
      <c r="AK41" s="28"/>
      <c r="AL41" s="28"/>
      <c r="AM41" s="17"/>
      <c r="AN41" s="17"/>
      <c r="AO41" s="25"/>
      <c r="AP41" s="25"/>
      <c r="AQ41" s="25"/>
      <c r="AR41" s="25"/>
      <c r="AS41" s="25"/>
      <c r="AT41" s="25"/>
      <c r="AU41" s="25"/>
      <c r="AV41" s="25"/>
      <c r="AW41" s="25"/>
      <c r="AX41" s="25"/>
    </row>
    <row r="42" spans="2:50">
      <c r="J42" s="82" t="str">
        <f>$AT$20</f>
        <v/>
      </c>
      <c r="K42" s="83"/>
      <c r="L42" s="83"/>
      <c r="M42" s="5" t="s">
        <v>13</v>
      </c>
      <c r="N42" s="1" t="s">
        <v>5</v>
      </c>
      <c r="O42" s="84">
        <f>AR6</f>
        <v>11000</v>
      </c>
      <c r="P42" s="85"/>
      <c r="Q42" s="85"/>
      <c r="R42" s="5" t="s">
        <v>4</v>
      </c>
      <c r="S42" t="s">
        <v>8</v>
      </c>
      <c r="T42" s="86" t="str">
        <f>IF(J42="","",$AT$24)</f>
        <v/>
      </c>
      <c r="U42" s="87"/>
      <c r="V42" s="87"/>
      <c r="W42" s="87"/>
      <c r="X42" s="5" t="s">
        <v>4</v>
      </c>
      <c r="AJ42" s="25"/>
      <c r="AK42" s="29"/>
      <c r="AL42" s="29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</row>
    <row r="43" spans="2:50" ht="8.5" customHeight="1">
      <c r="L43" s="1"/>
      <c r="M43" s="1"/>
      <c r="Q43" s="1"/>
      <c r="R43" s="1"/>
      <c r="T43" s="1"/>
      <c r="AJ43" s="25"/>
      <c r="AK43" s="29"/>
      <c r="AL43" s="29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</row>
    <row r="44" spans="2:50" ht="8.5" customHeight="1">
      <c r="L44" s="1"/>
      <c r="M44" s="1"/>
      <c r="Q44" s="1"/>
      <c r="R44" s="1"/>
      <c r="T44" s="1"/>
      <c r="AJ44" s="25"/>
      <c r="AK44" s="29"/>
      <c r="AL44" s="29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</row>
    <row r="45" spans="2:50">
      <c r="B45" s="88" t="s">
        <v>116</v>
      </c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AJ45" s="25"/>
      <c r="AK45" s="29"/>
      <c r="AL45" s="29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</row>
    <row r="46" spans="2:50" ht="9.15" customHeight="1">
      <c r="L46" s="1"/>
      <c r="M46" s="1"/>
      <c r="Q46" s="1"/>
      <c r="R46" s="1"/>
      <c r="T46" s="1"/>
      <c r="AJ46" s="25"/>
      <c r="AK46" s="29"/>
      <c r="AL46" s="29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</row>
    <row r="47" spans="2:50" ht="15" customHeight="1">
      <c r="C47" t="s">
        <v>114</v>
      </c>
      <c r="G47" s="89" t="s">
        <v>102</v>
      </c>
      <c r="H47" s="90"/>
      <c r="I47" s="90"/>
      <c r="J47" s="90"/>
      <c r="K47" s="90"/>
      <c r="L47" s="90"/>
      <c r="M47" s="91"/>
      <c r="N47" s="3"/>
      <c r="O47" s="92" t="s">
        <v>7</v>
      </c>
      <c r="P47" s="93"/>
      <c r="Q47" s="93"/>
      <c r="R47" s="94"/>
      <c r="S47" s="3"/>
      <c r="T47" s="92" t="s">
        <v>119</v>
      </c>
      <c r="U47" s="93"/>
      <c r="V47" s="93"/>
      <c r="W47" s="93"/>
      <c r="X47" s="94"/>
      <c r="AJ47" s="25"/>
      <c r="AK47" s="29"/>
      <c r="AL47" s="29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</row>
    <row r="48" spans="2:50" ht="18.5" customHeight="1">
      <c r="G48" s="86" t="str">
        <f>IF(AX21=0,"",$AX$21)</f>
        <v/>
      </c>
      <c r="H48" s="87"/>
      <c r="I48" s="87"/>
      <c r="J48" s="87"/>
      <c r="K48" s="87"/>
      <c r="L48" s="87"/>
      <c r="M48" s="6" t="s">
        <v>4</v>
      </c>
      <c r="N48" s="1" t="s">
        <v>5</v>
      </c>
      <c r="O48" s="82">
        <f>AU5*100</f>
        <v>0.26</v>
      </c>
      <c r="P48" s="83"/>
      <c r="Q48" s="83"/>
      <c r="R48" s="4" t="s">
        <v>6</v>
      </c>
      <c r="S48" s="1" t="s">
        <v>8</v>
      </c>
      <c r="T48" s="95" t="str">
        <f>IF(G48="","",$AX$23)</f>
        <v/>
      </c>
      <c r="U48" s="96"/>
      <c r="V48" s="96"/>
      <c r="W48" s="96"/>
      <c r="X48" s="4" t="s">
        <v>4</v>
      </c>
      <c r="AJ48" s="25"/>
      <c r="AK48" s="29"/>
      <c r="AL48" s="29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</row>
    <row r="49" spans="1:51" ht="9.15" customHeight="1">
      <c r="L49" s="1"/>
      <c r="M49" s="1"/>
      <c r="Q49" s="1"/>
      <c r="R49" s="1"/>
      <c r="T49" s="1"/>
      <c r="AJ49" s="25"/>
      <c r="AK49" s="29"/>
      <c r="AL49" s="29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</row>
    <row r="50" spans="1:51" ht="14.5" customHeight="1">
      <c r="C50" s="2" t="s">
        <v>11</v>
      </c>
      <c r="J50" s="65" t="s">
        <v>12</v>
      </c>
      <c r="K50" s="66"/>
      <c r="L50" s="66"/>
      <c r="M50" s="67"/>
      <c r="O50" s="65" t="s">
        <v>14</v>
      </c>
      <c r="P50" s="66"/>
      <c r="Q50" s="66"/>
      <c r="R50" s="67"/>
      <c r="S50"/>
      <c r="T50" s="65" t="s">
        <v>120</v>
      </c>
      <c r="U50" s="66"/>
      <c r="V50" s="66"/>
      <c r="W50" s="66"/>
      <c r="X50" s="67"/>
      <c r="AJ50" s="25"/>
      <c r="AK50" s="29"/>
      <c r="AL50" s="29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</row>
    <row r="51" spans="1:51" ht="18.5" customHeight="1">
      <c r="J51" s="82" t="str">
        <f>$AX$20</f>
        <v/>
      </c>
      <c r="K51" s="83"/>
      <c r="L51" s="83"/>
      <c r="M51" s="5" t="s">
        <v>13</v>
      </c>
      <c r="N51" s="1" t="s">
        <v>5</v>
      </c>
      <c r="O51" s="84">
        <f>AU6</f>
        <v>1573</v>
      </c>
      <c r="P51" s="85"/>
      <c r="Q51" s="85"/>
      <c r="R51" s="5" t="s">
        <v>4</v>
      </c>
      <c r="S51" t="s">
        <v>8</v>
      </c>
      <c r="T51" s="86" t="str">
        <f>IF(J51="","",$AX$24)</f>
        <v/>
      </c>
      <c r="U51" s="87"/>
      <c r="V51" s="87"/>
      <c r="W51" s="87"/>
      <c r="X51" s="5" t="s">
        <v>4</v>
      </c>
      <c r="AJ51" s="25"/>
      <c r="AK51" s="29"/>
      <c r="AL51" s="29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</row>
    <row r="52" spans="1:51" ht="9.15" customHeight="1">
      <c r="L52" s="1"/>
      <c r="M52" s="1"/>
      <c r="Q52" s="1"/>
      <c r="R52" s="1"/>
      <c r="T52" s="1"/>
      <c r="AJ52" s="25"/>
      <c r="AK52" s="29"/>
      <c r="AL52" s="29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</row>
    <row r="53" spans="1:51" ht="15" customHeight="1">
      <c r="C53" s="2" t="s">
        <v>115</v>
      </c>
      <c r="J53" s="65" t="s">
        <v>12</v>
      </c>
      <c r="K53" s="66"/>
      <c r="L53" s="66"/>
      <c r="M53" s="67"/>
      <c r="O53" s="65" t="s">
        <v>14</v>
      </c>
      <c r="P53" s="66"/>
      <c r="Q53" s="66"/>
      <c r="R53" s="67"/>
      <c r="S53"/>
      <c r="T53" s="65" t="s">
        <v>121</v>
      </c>
      <c r="U53" s="66"/>
      <c r="V53" s="66"/>
      <c r="W53" s="66"/>
      <c r="X53" s="67"/>
      <c r="AJ53" s="25"/>
      <c r="AK53" s="29"/>
      <c r="AL53" s="29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</row>
    <row r="54" spans="1:51" ht="18.5" customHeight="1">
      <c r="J54" s="82" t="str">
        <f>$BB$20</f>
        <v/>
      </c>
      <c r="K54" s="83"/>
      <c r="L54" s="83"/>
      <c r="M54" s="5" t="s">
        <v>13</v>
      </c>
      <c r="N54" s="1" t="s">
        <v>5</v>
      </c>
      <c r="O54" s="84">
        <f>AX6</f>
        <v>119</v>
      </c>
      <c r="P54" s="85"/>
      <c r="Q54" s="85"/>
      <c r="R54" s="5" t="s">
        <v>4</v>
      </c>
      <c r="S54" t="s">
        <v>8</v>
      </c>
      <c r="T54" s="86" t="str">
        <f>IF(J54="","",$BB$24)</f>
        <v/>
      </c>
      <c r="U54" s="87"/>
      <c r="V54" s="87"/>
      <c r="W54" s="87"/>
      <c r="X54" s="5" t="s">
        <v>4</v>
      </c>
      <c r="AJ54" s="25"/>
      <c r="AK54" s="29"/>
      <c r="AL54" s="29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</row>
    <row r="55" spans="1:51" ht="8.5" customHeight="1">
      <c r="J55" s="59"/>
      <c r="K55" s="59"/>
      <c r="L55" s="59"/>
      <c r="O55" s="60"/>
      <c r="P55" s="59"/>
      <c r="Q55" s="59"/>
      <c r="S55"/>
      <c r="T55" s="61"/>
      <c r="U55" s="61"/>
      <c r="V55" s="61"/>
      <c r="W55" s="61"/>
      <c r="AJ55" s="25"/>
      <c r="AK55" s="29"/>
      <c r="AL55" s="29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</row>
    <row r="56" spans="1:51" ht="7" customHeight="1" thickBot="1">
      <c r="B56" s="12"/>
      <c r="C56" s="12"/>
      <c r="D56" s="12"/>
      <c r="E56" s="12"/>
      <c r="F56" s="12"/>
      <c r="G56" s="12"/>
      <c r="H56" s="12"/>
      <c r="I56" s="12"/>
      <c r="J56" s="12"/>
      <c r="K56" s="13"/>
      <c r="L56" s="13"/>
      <c r="M56" s="13"/>
      <c r="N56" s="13"/>
      <c r="O56" s="12"/>
      <c r="P56" s="12"/>
      <c r="Q56" s="13"/>
      <c r="R56" s="13"/>
      <c r="S56" s="13"/>
      <c r="T56" s="13"/>
      <c r="U56" s="12"/>
      <c r="V56" s="12"/>
      <c r="W56" s="12"/>
      <c r="X56" s="12"/>
      <c r="Y56" s="12"/>
      <c r="AJ56" s="25"/>
      <c r="AK56" s="29"/>
      <c r="AL56" s="29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</row>
    <row r="57" spans="1:51" ht="9.15" customHeight="1" thickTop="1" thickBot="1">
      <c r="AJ57" s="25"/>
      <c r="AK57" s="29"/>
      <c r="AL57" s="29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</row>
    <row r="58" spans="1:51" ht="14.65" customHeight="1">
      <c r="A58" s="92" t="s">
        <v>122</v>
      </c>
      <c r="B58" s="93"/>
      <c r="C58" s="93"/>
      <c r="D58" s="94"/>
      <c r="E58" s="2"/>
      <c r="F58" s="167" t="s">
        <v>123</v>
      </c>
      <c r="G58" s="168"/>
      <c r="H58" s="168"/>
      <c r="I58" s="169"/>
      <c r="J58" s="2"/>
      <c r="K58" s="92" t="s">
        <v>124</v>
      </c>
      <c r="L58" s="93"/>
      <c r="M58" s="93"/>
      <c r="N58" s="94"/>
      <c r="O58" s="3"/>
      <c r="P58" s="71" t="s">
        <v>125</v>
      </c>
      <c r="Q58" s="72"/>
      <c r="R58" s="72"/>
      <c r="S58" s="73"/>
      <c r="T58" s="1"/>
      <c r="U58" s="180" t="s">
        <v>138</v>
      </c>
      <c r="V58" s="181"/>
      <c r="W58" s="181"/>
      <c r="X58" s="181"/>
      <c r="Y58" s="182"/>
      <c r="AK58" s="25"/>
      <c r="AL58" s="29"/>
      <c r="AM58" s="29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</row>
    <row r="59" spans="1:51" ht="14.65" customHeight="1">
      <c r="A59" s="188" t="s">
        <v>24</v>
      </c>
      <c r="B59" s="189"/>
      <c r="C59" s="189"/>
      <c r="D59" s="190"/>
      <c r="E59" s="2"/>
      <c r="F59" s="188" t="s">
        <v>26</v>
      </c>
      <c r="G59" s="189"/>
      <c r="H59" s="189"/>
      <c r="I59" s="190"/>
      <c r="J59" s="2"/>
      <c r="K59" s="188" t="s">
        <v>25</v>
      </c>
      <c r="L59" s="189"/>
      <c r="M59" s="189"/>
      <c r="N59" s="190"/>
      <c r="O59" s="3"/>
      <c r="P59" s="74" t="s">
        <v>126</v>
      </c>
      <c r="Q59" s="75"/>
      <c r="R59" s="75"/>
      <c r="S59" s="76"/>
      <c r="T59" s="1"/>
      <c r="U59" s="183"/>
      <c r="V59" s="184"/>
      <c r="W59" s="184"/>
      <c r="X59" s="184"/>
      <c r="Y59" s="185"/>
      <c r="AK59" s="25"/>
      <c r="AL59" s="29"/>
      <c r="AM59" s="29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</row>
    <row r="60" spans="1:51" ht="30" customHeight="1" thickBot="1">
      <c r="A60" s="178" t="str">
        <f>$AL$26</f>
        <v/>
      </c>
      <c r="B60" s="179"/>
      <c r="C60" s="179"/>
      <c r="D60" s="5" t="s">
        <v>4</v>
      </c>
      <c r="E60" t="s">
        <v>27</v>
      </c>
      <c r="F60" s="178" t="str">
        <f>$AP$26</f>
        <v/>
      </c>
      <c r="G60" s="179"/>
      <c r="H60" s="179"/>
      <c r="I60" s="6" t="s">
        <v>4</v>
      </c>
      <c r="J60" t="s">
        <v>27</v>
      </c>
      <c r="K60" s="178" t="str">
        <f>IF(AT26=0,"",$AT$26)</f>
        <v/>
      </c>
      <c r="L60" s="179"/>
      <c r="M60" s="179"/>
      <c r="N60" s="5" t="s">
        <v>4</v>
      </c>
      <c r="O60" t="s">
        <v>117</v>
      </c>
      <c r="P60" s="77" t="str">
        <f>IF(AX26+BB26=0,"",$AX$26+BB26)</f>
        <v/>
      </c>
      <c r="Q60" s="78"/>
      <c r="R60" s="78"/>
      <c r="S60" s="4" t="s">
        <v>118</v>
      </c>
      <c r="T60" t="s">
        <v>8</v>
      </c>
      <c r="U60" s="186" t="str">
        <f>AJ30</f>
        <v/>
      </c>
      <c r="V60" s="187"/>
      <c r="W60" s="187"/>
      <c r="X60" s="187"/>
      <c r="Y60" s="63" t="s">
        <v>4</v>
      </c>
      <c r="Z60" s="62"/>
      <c r="AJ60" s="26"/>
      <c r="AK60" s="25"/>
      <c r="AL60" s="29"/>
      <c r="AM60" s="29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</row>
    <row r="61" spans="1:51">
      <c r="A61" s="79" t="s">
        <v>45</v>
      </c>
      <c r="B61" s="79"/>
      <c r="C61" s="24">
        <f>AL7</f>
        <v>66</v>
      </c>
      <c r="D61" s="23" t="s">
        <v>46</v>
      </c>
      <c r="F61" s="79" t="s">
        <v>45</v>
      </c>
      <c r="G61" s="79"/>
      <c r="H61" s="24">
        <f>AO7</f>
        <v>26</v>
      </c>
      <c r="I61" s="23" t="s">
        <v>46</v>
      </c>
      <c r="J61" s="1"/>
      <c r="K61" s="79" t="s">
        <v>45</v>
      </c>
      <c r="L61" s="79"/>
      <c r="M61" s="24">
        <f>AR7</f>
        <v>17</v>
      </c>
      <c r="N61" s="23" t="s">
        <v>46</v>
      </c>
      <c r="O61" s="1"/>
      <c r="P61" s="79" t="s">
        <v>127</v>
      </c>
      <c r="Q61" s="79"/>
      <c r="R61" s="1">
        <f>AU7</f>
        <v>3</v>
      </c>
      <c r="S61" t="s">
        <v>128</v>
      </c>
      <c r="U61" s="192" t="str">
        <f>AO30</f>
        <v/>
      </c>
      <c r="V61" s="192"/>
      <c r="W61" s="192"/>
      <c r="X61" s="192"/>
      <c r="Y61" s="192"/>
      <c r="Z61" s="64"/>
      <c r="AF61" s="25"/>
      <c r="AG61" s="29"/>
      <c r="AH61" s="29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</row>
    <row r="62" spans="1:51" ht="18.75" customHeight="1">
      <c r="G62" s="1"/>
      <c r="J62" s="1"/>
      <c r="K62"/>
      <c r="N62"/>
      <c r="O62" s="1"/>
      <c r="R62" s="1"/>
      <c r="S62"/>
      <c r="U62" s="199" t="s">
        <v>28</v>
      </c>
      <c r="V62" s="199"/>
      <c r="W62" s="199"/>
      <c r="X62" s="199"/>
      <c r="Y62" s="199"/>
      <c r="Z62" s="26"/>
      <c r="AF62" s="25"/>
      <c r="AG62" s="29"/>
      <c r="AH62" s="29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</row>
    <row r="63" spans="1:51" ht="18.75" customHeight="1">
      <c r="A63" s="191" t="s">
        <v>56</v>
      </c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</row>
    <row r="64" spans="1:51">
      <c r="B64" s="177"/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</row>
  </sheetData>
  <mergeCells count="227">
    <mergeCell ref="U62:Y62"/>
    <mergeCell ref="BD9:BH9"/>
    <mergeCell ref="BD10:BH10"/>
    <mergeCell ref="BD11:BH11"/>
    <mergeCell ref="BD12:BH12"/>
    <mergeCell ref="BD13:BH13"/>
    <mergeCell ref="BD14:BH14"/>
    <mergeCell ref="BB18:BE19"/>
    <mergeCell ref="BB20:BD20"/>
    <mergeCell ref="BB21:BE22"/>
    <mergeCell ref="BB23:BE23"/>
    <mergeCell ref="BB24:BD25"/>
    <mergeCell ref="BE24:BE25"/>
    <mergeCell ref="BE26:BE27"/>
    <mergeCell ref="AX18:BA19"/>
    <mergeCell ref="AX20:AZ20"/>
    <mergeCell ref="AX24:AZ25"/>
    <mergeCell ref="AX23:AZ23"/>
    <mergeCell ref="AX21:AZ22"/>
    <mergeCell ref="BA21:BA22"/>
    <mergeCell ref="BA24:BA25"/>
    <mergeCell ref="AW26:AW27"/>
    <mergeCell ref="AW24:AW25"/>
    <mergeCell ref="AX26:BD27"/>
    <mergeCell ref="AU4:AW4"/>
    <mergeCell ref="AU6:AW6"/>
    <mergeCell ref="AU5:AW5"/>
    <mergeCell ref="AW9:BB9"/>
    <mergeCell ref="AW14:AX14"/>
    <mergeCell ref="AW13:AX13"/>
    <mergeCell ref="AW12:AX12"/>
    <mergeCell ref="AW11:AX11"/>
    <mergeCell ref="AW10:AX10"/>
    <mergeCell ref="AY14:BB14"/>
    <mergeCell ref="AY13:BB13"/>
    <mergeCell ref="AY12:BB12"/>
    <mergeCell ref="AY11:BB11"/>
    <mergeCell ref="AY10:BB10"/>
    <mergeCell ref="AX4:AZ4"/>
    <mergeCell ref="AX5:AZ5"/>
    <mergeCell ref="AX6:AZ6"/>
    <mergeCell ref="B10:F10"/>
    <mergeCell ref="B11:F11"/>
    <mergeCell ref="B12:F12"/>
    <mergeCell ref="B13:F13"/>
    <mergeCell ref="B14:F14"/>
    <mergeCell ref="B64:Y64"/>
    <mergeCell ref="A60:C60"/>
    <mergeCell ref="F60:H60"/>
    <mergeCell ref="K60:M60"/>
    <mergeCell ref="U58:Y59"/>
    <mergeCell ref="U60:X60"/>
    <mergeCell ref="K59:N59"/>
    <mergeCell ref="F59:I59"/>
    <mergeCell ref="A59:D59"/>
    <mergeCell ref="A58:D58"/>
    <mergeCell ref="K58:N58"/>
    <mergeCell ref="F58:I58"/>
    <mergeCell ref="A61:B61"/>
    <mergeCell ref="F61:G61"/>
    <mergeCell ref="K61:L61"/>
    <mergeCell ref="A63:Y63"/>
    <mergeCell ref="G13:H13"/>
    <mergeCell ref="U61:Y61"/>
    <mergeCell ref="J42:L42"/>
    <mergeCell ref="J33:L33"/>
    <mergeCell ref="J23:L23"/>
    <mergeCell ref="O13:Q13"/>
    <mergeCell ref="O12:Q12"/>
    <mergeCell ref="T42:W42"/>
    <mergeCell ref="T39:W39"/>
    <mergeCell ref="O42:Q42"/>
    <mergeCell ref="G38:M38"/>
    <mergeCell ref="O38:R38"/>
    <mergeCell ref="T38:X38"/>
    <mergeCell ref="G29:M29"/>
    <mergeCell ref="G39:L39"/>
    <mergeCell ref="G30:L30"/>
    <mergeCell ref="O30:Q30"/>
    <mergeCell ref="J32:M32"/>
    <mergeCell ref="O32:R32"/>
    <mergeCell ref="O33:Q33"/>
    <mergeCell ref="B17:U17"/>
    <mergeCell ref="B27:U27"/>
    <mergeCell ref="G20:L20"/>
    <mergeCell ref="T20:W20"/>
    <mergeCell ref="J22:M22"/>
    <mergeCell ref="O39:Q39"/>
    <mergeCell ref="T30:W30"/>
    <mergeCell ref="AR6:AT6"/>
    <mergeCell ref="AR5:AT5"/>
    <mergeCell ref="AO6:AQ6"/>
    <mergeCell ref="AO5:AQ5"/>
    <mergeCell ref="AR7:AS7"/>
    <mergeCell ref="G19:M19"/>
    <mergeCell ref="G11:H11"/>
    <mergeCell ref="G10:H10"/>
    <mergeCell ref="O22:R22"/>
    <mergeCell ref="T22:X22"/>
    <mergeCell ref="T11:W11"/>
    <mergeCell ref="T10:W10"/>
    <mergeCell ref="O14:Q14"/>
    <mergeCell ref="O19:R19"/>
    <mergeCell ref="O20:Q20"/>
    <mergeCell ref="O11:Q11"/>
    <mergeCell ref="O10:Q10"/>
    <mergeCell ref="I14:M14"/>
    <mergeCell ref="G14:H14"/>
    <mergeCell ref="I13:M13"/>
    <mergeCell ref="I12:M12"/>
    <mergeCell ref="G12:H12"/>
    <mergeCell ref="I11:M11"/>
    <mergeCell ref="I10:M10"/>
    <mergeCell ref="AI2:AK2"/>
    <mergeCell ref="AJ6:AK6"/>
    <mergeCell ref="AJ5:AK5"/>
    <mergeCell ref="B7:R7"/>
    <mergeCell ref="B6:R6"/>
    <mergeCell ref="B5:R5"/>
    <mergeCell ref="B3:X3"/>
    <mergeCell ref="G9:H9"/>
    <mergeCell ref="I9:M9"/>
    <mergeCell ref="T9:X9"/>
    <mergeCell ref="O9:R9"/>
    <mergeCell ref="B9:F9"/>
    <mergeCell ref="AK9:AM9"/>
    <mergeCell ref="AJ3:AL3"/>
    <mergeCell ref="AM3:AP3"/>
    <mergeCell ref="AL7:AM7"/>
    <mergeCell ref="AO7:AP7"/>
    <mergeCell ref="AL4:AN4"/>
    <mergeCell ref="AL6:AN6"/>
    <mergeCell ref="AL5:AN5"/>
    <mergeCell ref="AJ7:AK7"/>
    <mergeCell ref="AJ4:AK4"/>
    <mergeCell ref="B4:R4"/>
    <mergeCell ref="AS24:AS25"/>
    <mergeCell ref="AP10:AQ10"/>
    <mergeCell ref="AP9:AU9"/>
    <mergeCell ref="AR10:AU10"/>
    <mergeCell ref="T14:W14"/>
    <mergeCell ref="T13:W13"/>
    <mergeCell ref="T12:W12"/>
    <mergeCell ref="AP14:AQ14"/>
    <mergeCell ref="AP13:AQ13"/>
    <mergeCell ref="AP12:AQ12"/>
    <mergeCell ref="AP11:AQ11"/>
    <mergeCell ref="AR14:AU14"/>
    <mergeCell ref="AR13:AU13"/>
    <mergeCell ref="AR12:AU12"/>
    <mergeCell ref="AR11:AU11"/>
    <mergeCell ref="AK14:AM14"/>
    <mergeCell ref="AK13:AM13"/>
    <mergeCell ref="AJ18:AK19"/>
    <mergeCell ref="AL23:AN23"/>
    <mergeCell ref="AR4:AT4"/>
    <mergeCell ref="AO4:AQ4"/>
    <mergeCell ref="AK12:AM12"/>
    <mergeCell ref="AK11:AM11"/>
    <mergeCell ref="AK10:AM10"/>
    <mergeCell ref="AT18:AW19"/>
    <mergeCell ref="J41:M41"/>
    <mergeCell ref="O41:R41"/>
    <mergeCell ref="T41:X41"/>
    <mergeCell ref="AJ23:AK23"/>
    <mergeCell ref="O23:Q23"/>
    <mergeCell ref="T23:W23"/>
    <mergeCell ref="T32:X32"/>
    <mergeCell ref="T33:W33"/>
    <mergeCell ref="T29:X29"/>
    <mergeCell ref="O29:R29"/>
    <mergeCell ref="B36:Q36"/>
    <mergeCell ref="AO30:AQ31"/>
    <mergeCell ref="AO29:AQ29"/>
    <mergeCell ref="AO21:AO22"/>
    <mergeCell ref="AL20:AN20"/>
    <mergeCell ref="AJ20:AK20"/>
    <mergeCell ref="AP24:AR25"/>
    <mergeCell ref="T19:X19"/>
    <mergeCell ref="AW21:AW22"/>
    <mergeCell ref="J50:M50"/>
    <mergeCell ref="AS21:AS22"/>
    <mergeCell ref="AT23:AV23"/>
    <mergeCell ref="AT24:AV25"/>
    <mergeCell ref="AJ30:AM31"/>
    <mergeCell ref="AL18:AO19"/>
    <mergeCell ref="T50:X50"/>
    <mergeCell ref="AP18:AS19"/>
    <mergeCell ref="AP20:AR20"/>
    <mergeCell ref="AP21:AR22"/>
    <mergeCell ref="AT26:AV27"/>
    <mergeCell ref="AS26:AS27"/>
    <mergeCell ref="AP26:AR27"/>
    <mergeCell ref="AJ29:AM29"/>
    <mergeCell ref="AJ26:AK27"/>
    <mergeCell ref="AL26:AN27"/>
    <mergeCell ref="AO26:AO27"/>
    <mergeCell ref="AT20:AV20"/>
    <mergeCell ref="AT21:AV22"/>
    <mergeCell ref="AJ21:AK22"/>
    <mergeCell ref="AL21:AN22"/>
    <mergeCell ref="AJ24:AK25"/>
    <mergeCell ref="AL24:AN25"/>
    <mergeCell ref="O50:R50"/>
    <mergeCell ref="AO24:AO25"/>
    <mergeCell ref="AP23:AR23"/>
    <mergeCell ref="P58:S58"/>
    <mergeCell ref="P59:S59"/>
    <mergeCell ref="P60:R60"/>
    <mergeCell ref="P61:Q61"/>
    <mergeCell ref="AU7:AY7"/>
    <mergeCell ref="J51:L51"/>
    <mergeCell ref="O51:Q51"/>
    <mergeCell ref="T51:W51"/>
    <mergeCell ref="J53:M53"/>
    <mergeCell ref="O53:R53"/>
    <mergeCell ref="T53:X53"/>
    <mergeCell ref="J54:L54"/>
    <mergeCell ref="O54:Q54"/>
    <mergeCell ref="T54:W54"/>
    <mergeCell ref="B45:Y45"/>
    <mergeCell ref="G47:M47"/>
    <mergeCell ref="G48:L48"/>
    <mergeCell ref="O47:R47"/>
    <mergeCell ref="T47:X47"/>
    <mergeCell ref="O48:Q48"/>
    <mergeCell ref="T48:W48"/>
  </mergeCells>
  <phoneticPr fontId="2"/>
  <printOptions horizontalCentered="1" verticalCentered="1"/>
  <pageMargins left="0.47244094488188981" right="0" top="0.19685039370078741" bottom="0.19685039370078741" header="0" footer="0"/>
  <pageSetup paperSize="9" scale="80" orientation="portrait" r:id="rId1"/>
  <headerFooter>
    <oddHeader>&amp;L&amp;D&amp;T出力</oddHeader>
  </headerFooter>
  <rowBreaks count="1" manualBreakCount="1">
    <brk id="61" max="16383" man="1"/>
  </rowBreaks>
  <colBreaks count="1" manualBreakCount="1">
    <brk id="25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30"/>
  <sheetViews>
    <sheetView workbookViewId="0">
      <selection activeCell="V1" sqref="V1"/>
    </sheetView>
  </sheetViews>
  <sheetFormatPr defaultRowHeight="18"/>
  <cols>
    <col min="1" max="1" width="4" customWidth="1"/>
    <col min="2" max="2" width="3.58203125" style="40" customWidth="1"/>
    <col min="3" max="3" width="3.58203125" style="41" customWidth="1"/>
    <col min="4" max="4" width="3.58203125" style="40" customWidth="1"/>
    <col min="5" max="40" width="3.58203125" customWidth="1"/>
  </cols>
  <sheetData>
    <row r="2" spans="2:28" ht="18.5" thickBot="1"/>
    <row r="3" spans="2:28">
      <c r="B3" s="252" t="s">
        <v>68</v>
      </c>
      <c r="C3" s="253"/>
      <c r="D3" s="253"/>
      <c r="E3" s="253"/>
      <c r="F3" s="253"/>
      <c r="G3" s="253"/>
      <c r="H3" s="253"/>
      <c r="I3" s="253"/>
      <c r="J3" s="254"/>
      <c r="K3" s="258" t="s">
        <v>69</v>
      </c>
      <c r="L3" s="259"/>
      <c r="M3" s="259"/>
      <c r="N3" s="259"/>
      <c r="O3" s="259"/>
      <c r="P3" s="259"/>
      <c r="Q3" s="259"/>
      <c r="R3" s="259"/>
      <c r="S3" s="259"/>
      <c r="T3" s="260"/>
      <c r="Y3" s="43"/>
    </row>
    <row r="4" spans="2:28" ht="25" customHeight="1">
      <c r="B4" s="255" t="s">
        <v>134</v>
      </c>
      <c r="C4" s="256"/>
      <c r="D4" s="256"/>
      <c r="E4" s="256"/>
      <c r="F4" s="256"/>
      <c r="G4" s="256"/>
      <c r="H4" s="256"/>
      <c r="I4" s="256"/>
      <c r="J4" s="257"/>
      <c r="K4" s="261" t="s">
        <v>62</v>
      </c>
      <c r="L4" s="239"/>
      <c r="M4" s="239"/>
      <c r="N4" s="239"/>
      <c r="O4" s="239"/>
      <c r="P4" s="239"/>
      <c r="Q4" s="239"/>
      <c r="R4" s="239"/>
      <c r="S4" s="239"/>
      <c r="T4" s="240"/>
    </row>
    <row r="5" spans="2:28" ht="25" customHeight="1">
      <c r="B5" s="255">
        <v>651000</v>
      </c>
      <c r="C5" s="256"/>
      <c r="D5" s="256"/>
      <c r="E5" s="256"/>
      <c r="F5" s="42" t="s">
        <v>63</v>
      </c>
      <c r="G5" s="256">
        <v>1899999</v>
      </c>
      <c r="H5" s="256"/>
      <c r="I5" s="256"/>
      <c r="J5" s="256"/>
      <c r="K5" s="261" t="s">
        <v>135</v>
      </c>
      <c r="L5" s="239"/>
      <c r="M5" s="239"/>
      <c r="N5" s="239"/>
      <c r="O5" s="239"/>
      <c r="P5" s="239"/>
      <c r="Q5" s="239"/>
      <c r="R5" s="239"/>
      <c r="S5" s="239"/>
      <c r="T5" s="240"/>
    </row>
    <row r="6" spans="2:28" ht="25" customHeight="1">
      <c r="B6" s="255">
        <v>1900000</v>
      </c>
      <c r="C6" s="256"/>
      <c r="D6" s="256"/>
      <c r="E6" s="256"/>
      <c r="F6" s="42" t="s">
        <v>63</v>
      </c>
      <c r="G6" s="256">
        <v>3599999</v>
      </c>
      <c r="H6" s="256"/>
      <c r="I6" s="256"/>
      <c r="J6" s="256"/>
      <c r="K6" s="234" t="s">
        <v>136</v>
      </c>
      <c r="L6" s="235"/>
      <c r="M6" s="235"/>
      <c r="N6" s="235"/>
      <c r="O6" s="235"/>
      <c r="P6" s="238" t="s">
        <v>66</v>
      </c>
      <c r="Q6" s="239"/>
      <c r="R6" s="239"/>
      <c r="S6" s="239"/>
      <c r="T6" s="240"/>
    </row>
    <row r="7" spans="2:28" ht="25" customHeight="1">
      <c r="B7" s="255">
        <v>3600000</v>
      </c>
      <c r="C7" s="256"/>
      <c r="D7" s="256"/>
      <c r="E7" s="256"/>
      <c r="F7" s="42" t="s">
        <v>63</v>
      </c>
      <c r="G7" s="256">
        <v>6599999</v>
      </c>
      <c r="H7" s="256"/>
      <c r="I7" s="256"/>
      <c r="J7" s="256"/>
      <c r="K7" s="236"/>
      <c r="L7" s="237"/>
      <c r="M7" s="237"/>
      <c r="N7" s="237"/>
      <c r="O7" s="237"/>
      <c r="P7" s="238" t="s">
        <v>67</v>
      </c>
      <c r="Q7" s="239"/>
      <c r="R7" s="239"/>
      <c r="S7" s="239"/>
      <c r="T7" s="240"/>
    </row>
    <row r="8" spans="2:28" ht="25" customHeight="1">
      <c r="B8" s="255">
        <v>6600000</v>
      </c>
      <c r="C8" s="256"/>
      <c r="D8" s="256"/>
      <c r="E8" s="256"/>
      <c r="F8" s="42" t="s">
        <v>63</v>
      </c>
      <c r="G8" s="256">
        <v>8499999</v>
      </c>
      <c r="H8" s="256"/>
      <c r="I8" s="256"/>
      <c r="J8" s="256"/>
      <c r="K8" s="261" t="s">
        <v>64</v>
      </c>
      <c r="L8" s="239"/>
      <c r="M8" s="239"/>
      <c r="N8" s="239"/>
      <c r="O8" s="239"/>
      <c r="P8" s="239"/>
      <c r="Q8" s="239"/>
      <c r="R8" s="239"/>
      <c r="S8" s="239"/>
      <c r="T8" s="240"/>
    </row>
    <row r="9" spans="2:28" ht="25" customHeight="1" thickBot="1">
      <c r="B9" s="241" t="s">
        <v>61</v>
      </c>
      <c r="C9" s="242"/>
      <c r="D9" s="242"/>
      <c r="E9" s="242"/>
      <c r="F9" s="242"/>
      <c r="G9" s="242"/>
      <c r="H9" s="242"/>
      <c r="I9" s="242"/>
      <c r="J9" s="243"/>
      <c r="K9" s="262" t="s">
        <v>65</v>
      </c>
      <c r="L9" s="263"/>
      <c r="M9" s="263"/>
      <c r="N9" s="263"/>
      <c r="O9" s="263"/>
      <c r="P9" s="263"/>
      <c r="Q9" s="263"/>
      <c r="R9" s="263"/>
      <c r="S9" s="263"/>
      <c r="T9" s="264"/>
    </row>
    <row r="10" spans="2:28" ht="25" customHeight="1">
      <c r="B10" s="41"/>
      <c r="D10" s="41"/>
      <c r="E10" s="41"/>
      <c r="F10" s="41"/>
      <c r="G10" s="41"/>
      <c r="H10" s="41"/>
      <c r="I10" s="41"/>
      <c r="J10" s="4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2:28" ht="25" customHeight="1" thickBot="1">
      <c r="B11" s="41"/>
      <c r="D11" s="41"/>
      <c r="E11" s="41"/>
      <c r="F11" s="41"/>
      <c r="G11" s="41"/>
      <c r="H11" s="41"/>
      <c r="I11" s="41"/>
      <c r="J11" s="4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2:28">
      <c r="B12" s="244" t="s">
        <v>137</v>
      </c>
      <c r="C12" s="245"/>
      <c r="D12" s="245"/>
      <c r="E12" s="245"/>
      <c r="F12" s="245"/>
      <c r="G12" s="245"/>
      <c r="H12" s="246"/>
      <c r="I12" s="231" t="s">
        <v>100</v>
      </c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3"/>
    </row>
    <row r="13" spans="2:28">
      <c r="B13" s="247"/>
      <c r="C13" s="248"/>
      <c r="D13" s="248"/>
      <c r="E13" s="248"/>
      <c r="F13" s="248"/>
      <c r="G13" s="248"/>
      <c r="H13" s="249"/>
      <c r="I13" s="228" t="s">
        <v>99</v>
      </c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30"/>
      <c r="AA13" s="44"/>
      <c r="AB13" s="44"/>
    </row>
    <row r="14" spans="2:28">
      <c r="B14" s="247"/>
      <c r="C14" s="248"/>
      <c r="D14" s="248"/>
      <c r="E14" s="248"/>
      <c r="F14" s="248"/>
      <c r="G14" s="248"/>
      <c r="H14" s="249"/>
      <c r="I14" s="225" t="s">
        <v>98</v>
      </c>
      <c r="J14" s="226"/>
      <c r="K14" s="226"/>
      <c r="L14" s="226"/>
      <c r="M14" s="226"/>
      <c r="N14" s="227"/>
      <c r="O14" s="250" t="s">
        <v>103</v>
      </c>
      <c r="P14" s="250"/>
      <c r="Q14" s="250"/>
      <c r="R14" s="250"/>
      <c r="S14" s="250"/>
      <c r="T14" s="250"/>
      <c r="U14" s="250" t="s">
        <v>104</v>
      </c>
      <c r="V14" s="250"/>
      <c r="W14" s="250"/>
      <c r="X14" s="250"/>
      <c r="Y14" s="250"/>
      <c r="Z14" s="251"/>
      <c r="AA14" s="44"/>
      <c r="AB14" s="44"/>
    </row>
    <row r="15" spans="2:28" ht="25" customHeight="1">
      <c r="B15" s="265" t="s">
        <v>96</v>
      </c>
      <c r="C15" s="274" t="s">
        <v>70</v>
      </c>
      <c r="D15" s="274"/>
      <c r="E15" s="274"/>
      <c r="F15" s="274"/>
      <c r="G15" s="274"/>
      <c r="H15" s="275"/>
      <c r="I15" s="45" t="s">
        <v>82</v>
      </c>
      <c r="J15" s="290" t="s">
        <v>80</v>
      </c>
      <c r="K15" s="291"/>
      <c r="L15" s="291"/>
      <c r="M15" s="291"/>
      <c r="N15" s="292"/>
      <c r="O15" s="46" t="s">
        <v>82</v>
      </c>
      <c r="P15" s="286" t="s">
        <v>83</v>
      </c>
      <c r="Q15" s="286"/>
      <c r="R15" s="286"/>
      <c r="S15" s="286"/>
      <c r="T15" s="286"/>
      <c r="U15" s="47" t="s">
        <v>82</v>
      </c>
      <c r="V15" s="286" t="s">
        <v>88</v>
      </c>
      <c r="W15" s="286"/>
      <c r="X15" s="286"/>
      <c r="Y15" s="286"/>
      <c r="Z15" s="287"/>
      <c r="AA15" s="44"/>
      <c r="AB15" s="44"/>
    </row>
    <row r="16" spans="2:28" ht="25" customHeight="1">
      <c r="B16" s="265"/>
      <c r="C16" s="274" t="s">
        <v>71</v>
      </c>
      <c r="D16" s="274"/>
      <c r="E16" s="274"/>
      <c r="F16" s="274"/>
      <c r="G16" s="274"/>
      <c r="H16" s="275"/>
      <c r="I16" s="45" t="s">
        <v>82</v>
      </c>
      <c r="J16" s="290" t="s">
        <v>77</v>
      </c>
      <c r="K16" s="291"/>
      <c r="L16" s="291"/>
      <c r="M16" s="291"/>
      <c r="N16" s="292"/>
      <c r="O16" s="46" t="s">
        <v>82</v>
      </c>
      <c r="P16" s="286" t="s">
        <v>84</v>
      </c>
      <c r="Q16" s="286"/>
      <c r="R16" s="286"/>
      <c r="S16" s="286"/>
      <c r="T16" s="286"/>
      <c r="U16" s="47" t="s">
        <v>82</v>
      </c>
      <c r="V16" s="286" t="s">
        <v>89</v>
      </c>
      <c r="W16" s="286"/>
      <c r="X16" s="286"/>
      <c r="Y16" s="286"/>
      <c r="Z16" s="287"/>
      <c r="AA16" s="44"/>
      <c r="AB16" s="44"/>
    </row>
    <row r="17" spans="2:28" ht="25" customHeight="1">
      <c r="B17" s="265"/>
      <c r="C17" s="274" t="s">
        <v>72</v>
      </c>
      <c r="D17" s="274"/>
      <c r="E17" s="274"/>
      <c r="F17" s="274"/>
      <c r="G17" s="274"/>
      <c r="H17" s="275"/>
      <c r="I17" s="45" t="s">
        <v>82</v>
      </c>
      <c r="J17" s="290" t="s">
        <v>78</v>
      </c>
      <c r="K17" s="291"/>
      <c r="L17" s="291"/>
      <c r="M17" s="291"/>
      <c r="N17" s="292"/>
      <c r="O17" s="46" t="s">
        <v>82</v>
      </c>
      <c r="P17" s="286" t="s">
        <v>85</v>
      </c>
      <c r="Q17" s="286"/>
      <c r="R17" s="286"/>
      <c r="S17" s="286"/>
      <c r="T17" s="286"/>
      <c r="U17" s="47" t="s">
        <v>82</v>
      </c>
      <c r="V17" s="286" t="s">
        <v>90</v>
      </c>
      <c r="W17" s="286"/>
      <c r="X17" s="286"/>
      <c r="Y17" s="286"/>
      <c r="Z17" s="287"/>
      <c r="AA17" s="44"/>
      <c r="AB17" s="44"/>
    </row>
    <row r="18" spans="2:28" ht="25" customHeight="1">
      <c r="B18" s="265"/>
      <c r="C18" s="274" t="s">
        <v>73</v>
      </c>
      <c r="D18" s="274"/>
      <c r="E18" s="274"/>
      <c r="F18" s="274"/>
      <c r="G18" s="274"/>
      <c r="H18" s="275"/>
      <c r="I18" s="45" t="s">
        <v>82</v>
      </c>
      <c r="J18" s="290" t="s">
        <v>79</v>
      </c>
      <c r="K18" s="291"/>
      <c r="L18" s="291"/>
      <c r="M18" s="291"/>
      <c r="N18" s="292"/>
      <c r="O18" s="46" t="s">
        <v>82</v>
      </c>
      <c r="P18" s="286" t="s">
        <v>86</v>
      </c>
      <c r="Q18" s="286"/>
      <c r="R18" s="286"/>
      <c r="S18" s="286"/>
      <c r="T18" s="286"/>
      <c r="U18" s="47" t="s">
        <v>82</v>
      </c>
      <c r="V18" s="288" t="s">
        <v>91</v>
      </c>
      <c r="W18" s="288"/>
      <c r="X18" s="288"/>
      <c r="Y18" s="288"/>
      <c r="Z18" s="289"/>
      <c r="AA18" s="44"/>
      <c r="AB18" s="44"/>
    </row>
    <row r="19" spans="2:28" ht="25" customHeight="1">
      <c r="B19" s="265"/>
      <c r="C19" s="274" t="s">
        <v>74</v>
      </c>
      <c r="D19" s="274"/>
      <c r="E19" s="274"/>
      <c r="F19" s="274"/>
      <c r="G19" s="274"/>
      <c r="H19" s="275"/>
      <c r="I19" s="45" t="s">
        <v>82</v>
      </c>
      <c r="J19" s="290" t="s">
        <v>81</v>
      </c>
      <c r="K19" s="291"/>
      <c r="L19" s="291"/>
      <c r="M19" s="291"/>
      <c r="N19" s="292"/>
      <c r="O19" s="46" t="s">
        <v>82</v>
      </c>
      <c r="P19" s="286" t="s">
        <v>87</v>
      </c>
      <c r="Q19" s="286"/>
      <c r="R19" s="286"/>
      <c r="S19" s="286"/>
      <c r="T19" s="286"/>
      <c r="U19" s="47" t="s">
        <v>82</v>
      </c>
      <c r="V19" s="286" t="s">
        <v>92</v>
      </c>
      <c r="W19" s="286"/>
      <c r="X19" s="286"/>
      <c r="Y19" s="286"/>
      <c r="Z19" s="287"/>
      <c r="AA19" s="44"/>
      <c r="AB19" s="44"/>
    </row>
    <row r="20" spans="2:28" ht="25" customHeight="1">
      <c r="B20" s="266" t="s">
        <v>97</v>
      </c>
      <c r="C20" s="272" t="s">
        <v>75</v>
      </c>
      <c r="D20" s="272"/>
      <c r="E20" s="272"/>
      <c r="F20" s="272"/>
      <c r="G20" s="272"/>
      <c r="H20" s="273"/>
      <c r="I20" s="48" t="s">
        <v>82</v>
      </c>
      <c r="J20" s="279" t="s">
        <v>93</v>
      </c>
      <c r="K20" s="280"/>
      <c r="L20" s="280"/>
      <c r="M20" s="280"/>
      <c r="N20" s="281"/>
      <c r="O20" s="49" t="s">
        <v>82</v>
      </c>
      <c r="P20" s="283" t="s">
        <v>94</v>
      </c>
      <c r="Q20" s="283"/>
      <c r="R20" s="283"/>
      <c r="S20" s="283"/>
      <c r="T20" s="283"/>
      <c r="U20" s="50" t="s">
        <v>82</v>
      </c>
      <c r="V20" s="283" t="s">
        <v>95</v>
      </c>
      <c r="W20" s="283"/>
      <c r="X20" s="283"/>
      <c r="Y20" s="283"/>
      <c r="Z20" s="285"/>
      <c r="AA20" s="44"/>
      <c r="AB20" s="44"/>
    </row>
    <row r="21" spans="2:28" ht="25" customHeight="1">
      <c r="B21" s="266"/>
      <c r="C21" s="272" t="s">
        <v>76</v>
      </c>
      <c r="D21" s="272"/>
      <c r="E21" s="272"/>
      <c r="F21" s="272"/>
      <c r="G21" s="272"/>
      <c r="H21" s="273"/>
      <c r="I21" s="48" t="s">
        <v>82</v>
      </c>
      <c r="J21" s="279" t="s">
        <v>77</v>
      </c>
      <c r="K21" s="280"/>
      <c r="L21" s="280"/>
      <c r="M21" s="280"/>
      <c r="N21" s="281"/>
      <c r="O21" s="49" t="s">
        <v>82</v>
      </c>
      <c r="P21" s="283" t="s">
        <v>84</v>
      </c>
      <c r="Q21" s="283"/>
      <c r="R21" s="283"/>
      <c r="S21" s="283"/>
      <c r="T21" s="283"/>
      <c r="U21" s="50" t="s">
        <v>82</v>
      </c>
      <c r="V21" s="283" t="s">
        <v>89</v>
      </c>
      <c r="W21" s="283"/>
      <c r="X21" s="283"/>
      <c r="Y21" s="283"/>
      <c r="Z21" s="285"/>
      <c r="AA21" s="44"/>
      <c r="AB21" s="44"/>
    </row>
    <row r="22" spans="2:28" ht="25" customHeight="1">
      <c r="B22" s="266"/>
      <c r="C22" s="272" t="s">
        <v>72</v>
      </c>
      <c r="D22" s="272"/>
      <c r="E22" s="272"/>
      <c r="F22" s="272"/>
      <c r="G22" s="272"/>
      <c r="H22" s="273"/>
      <c r="I22" s="48" t="s">
        <v>82</v>
      </c>
      <c r="J22" s="279" t="s">
        <v>78</v>
      </c>
      <c r="K22" s="280"/>
      <c r="L22" s="280"/>
      <c r="M22" s="280"/>
      <c r="N22" s="281"/>
      <c r="O22" s="49" t="s">
        <v>82</v>
      </c>
      <c r="P22" s="283" t="s">
        <v>85</v>
      </c>
      <c r="Q22" s="283"/>
      <c r="R22" s="283"/>
      <c r="S22" s="283"/>
      <c r="T22" s="283"/>
      <c r="U22" s="50" t="s">
        <v>82</v>
      </c>
      <c r="V22" s="283" t="s">
        <v>90</v>
      </c>
      <c r="W22" s="283"/>
      <c r="X22" s="283"/>
      <c r="Y22" s="283"/>
      <c r="Z22" s="285"/>
      <c r="AA22" s="44"/>
      <c r="AB22" s="44"/>
    </row>
    <row r="23" spans="2:28" ht="25" customHeight="1">
      <c r="B23" s="266"/>
      <c r="C23" s="270" t="s">
        <v>73</v>
      </c>
      <c r="D23" s="270"/>
      <c r="E23" s="270"/>
      <c r="F23" s="270"/>
      <c r="G23" s="270"/>
      <c r="H23" s="271"/>
      <c r="I23" s="48" t="s">
        <v>82</v>
      </c>
      <c r="J23" s="279" t="s">
        <v>79</v>
      </c>
      <c r="K23" s="280"/>
      <c r="L23" s="280"/>
      <c r="M23" s="280"/>
      <c r="N23" s="281"/>
      <c r="O23" s="49" t="s">
        <v>82</v>
      </c>
      <c r="P23" s="283" t="s">
        <v>86</v>
      </c>
      <c r="Q23" s="283"/>
      <c r="R23" s="283"/>
      <c r="S23" s="283"/>
      <c r="T23" s="283"/>
      <c r="U23" s="50" t="s">
        <v>82</v>
      </c>
      <c r="V23" s="283" t="s">
        <v>91</v>
      </c>
      <c r="W23" s="283"/>
      <c r="X23" s="283"/>
      <c r="Y23" s="283"/>
      <c r="Z23" s="285"/>
      <c r="AA23" s="44"/>
      <c r="AB23" s="44"/>
    </row>
    <row r="24" spans="2:28" ht="25" customHeight="1" thickBot="1">
      <c r="B24" s="267"/>
      <c r="C24" s="268" t="s">
        <v>74</v>
      </c>
      <c r="D24" s="268"/>
      <c r="E24" s="268"/>
      <c r="F24" s="268"/>
      <c r="G24" s="268"/>
      <c r="H24" s="269"/>
      <c r="I24" s="51" t="s">
        <v>82</v>
      </c>
      <c r="J24" s="276" t="s">
        <v>81</v>
      </c>
      <c r="K24" s="277"/>
      <c r="L24" s="277"/>
      <c r="M24" s="277"/>
      <c r="N24" s="278"/>
      <c r="O24" s="52" t="s">
        <v>82</v>
      </c>
      <c r="P24" s="282" t="s">
        <v>87</v>
      </c>
      <c r="Q24" s="282"/>
      <c r="R24" s="282"/>
      <c r="S24" s="282"/>
      <c r="T24" s="282"/>
      <c r="U24" s="53" t="s">
        <v>82</v>
      </c>
      <c r="V24" s="282" t="s">
        <v>92</v>
      </c>
      <c r="W24" s="282"/>
      <c r="X24" s="282"/>
      <c r="Y24" s="282"/>
      <c r="Z24" s="284"/>
      <c r="AA24" s="44"/>
      <c r="AB24" s="44"/>
    </row>
    <row r="25" spans="2:28">
      <c r="C25" s="40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</row>
    <row r="26" spans="2:28">
      <c r="C26" s="40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</row>
    <row r="27" spans="2:28">
      <c r="C27" s="40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</row>
    <row r="28" spans="2:28">
      <c r="C28" s="40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</row>
    <row r="29" spans="2:28">
      <c r="C29" s="40"/>
    </row>
    <row r="30" spans="2:28">
      <c r="C30" s="40"/>
    </row>
  </sheetData>
  <mergeCells count="67">
    <mergeCell ref="J19:N19"/>
    <mergeCell ref="J17:N17"/>
    <mergeCell ref="J16:N16"/>
    <mergeCell ref="J15:N15"/>
    <mergeCell ref="J18:N18"/>
    <mergeCell ref="P19:T19"/>
    <mergeCell ref="P18:T18"/>
    <mergeCell ref="P17:T17"/>
    <mergeCell ref="P16:T16"/>
    <mergeCell ref="P15:T15"/>
    <mergeCell ref="V19:Z19"/>
    <mergeCell ref="V17:Z17"/>
    <mergeCell ref="V16:Z16"/>
    <mergeCell ref="V15:Z15"/>
    <mergeCell ref="V18:Z18"/>
    <mergeCell ref="V24:Z24"/>
    <mergeCell ref="V23:Z23"/>
    <mergeCell ref="V22:Z22"/>
    <mergeCell ref="V21:Z21"/>
    <mergeCell ref="V20:Z20"/>
    <mergeCell ref="P24:T24"/>
    <mergeCell ref="P23:T23"/>
    <mergeCell ref="P22:T22"/>
    <mergeCell ref="P21:T21"/>
    <mergeCell ref="P20:T20"/>
    <mergeCell ref="J24:N24"/>
    <mergeCell ref="J23:N23"/>
    <mergeCell ref="J22:N22"/>
    <mergeCell ref="J21:N21"/>
    <mergeCell ref="J20:N20"/>
    <mergeCell ref="B15:B19"/>
    <mergeCell ref="B20:B24"/>
    <mergeCell ref="C24:H24"/>
    <mergeCell ref="C23:H23"/>
    <mergeCell ref="C22:H22"/>
    <mergeCell ref="C15:H15"/>
    <mergeCell ref="C16:H16"/>
    <mergeCell ref="C17:H17"/>
    <mergeCell ref="C18:H18"/>
    <mergeCell ref="C19:H19"/>
    <mergeCell ref="C20:H20"/>
    <mergeCell ref="C21:H21"/>
    <mergeCell ref="B3:J3"/>
    <mergeCell ref="B4:J4"/>
    <mergeCell ref="K3:T3"/>
    <mergeCell ref="K5:T5"/>
    <mergeCell ref="K9:T9"/>
    <mergeCell ref="K8:T8"/>
    <mergeCell ref="G8:J8"/>
    <mergeCell ref="B8:E8"/>
    <mergeCell ref="K4:T4"/>
    <mergeCell ref="B5:E5"/>
    <mergeCell ref="B6:E6"/>
    <mergeCell ref="B7:E7"/>
    <mergeCell ref="G7:J7"/>
    <mergeCell ref="G6:J6"/>
    <mergeCell ref="G5:J5"/>
    <mergeCell ref="I14:N14"/>
    <mergeCell ref="I13:Z13"/>
    <mergeCell ref="I12:Z12"/>
    <mergeCell ref="K6:O7"/>
    <mergeCell ref="P6:T6"/>
    <mergeCell ref="P7:T7"/>
    <mergeCell ref="B9:J9"/>
    <mergeCell ref="B12:H14"/>
    <mergeCell ref="U14:Z14"/>
    <mergeCell ref="O14:T14"/>
  </mergeCells>
  <phoneticPr fontId="2"/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試算フォーム</vt:lpstr>
      <vt:lpstr>Sheet1</vt:lpstr>
      <vt:lpstr>試算フォーム!Print_Area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加須市</cp:lastModifiedBy>
  <cp:lastPrinted>2026-03-05T07:02:01Z</cp:lastPrinted>
  <dcterms:created xsi:type="dcterms:W3CDTF">2022-02-09T06:05:43Z</dcterms:created>
  <dcterms:modified xsi:type="dcterms:W3CDTF">2026-03-11T01:21:03Z</dcterms:modified>
</cp:coreProperties>
</file>