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C:\Users\112956\Box\【02_課所共有】09_02_農業ビジネス支援課\R08年度\03農地活用担当（中間管理）\26_経営体育成条件整備事業\26_01_整備補助金\26_01_050_整備補助金　要望調査\R080409　第２回要望調査\"/>
    </mc:Choice>
  </mc:AlternateContent>
  <xr:revisionPtr revIDLastSave="0" documentId="13_ncr:1_{C3861D37-8177-44C1-81D3-288865B3D0F9}" xr6:coauthVersionLast="47" xr6:coauthVersionMax="47" xr10:uidLastSave="{00000000-0000-0000-0000-000000000000}"/>
  <bookViews>
    <workbookView xWindow="28785" yWindow="0" windowWidth="22170" windowHeight="15480" tabRatio="802" xr2:uid="{00000000-000D-0000-FFFF-FFFF00000000}"/>
  </bookViews>
  <sheets>
    <sheet name="（様式１）２実施内容（融資主体支援タイプ）" sheetId="43" r:id="rId1"/>
    <sheet name="（様式１号）３整理番号表" sheetId="47" r:id="rId2"/>
  </sheets>
  <externalReferences>
    <externalReference r:id="rId3"/>
  </externalReferences>
  <definedNames>
    <definedName name="_xlnm.Print_Area" localSheetId="0">'（様式１）２実施内容（融資主体支援タイプ）'!$A$1:$LM$48</definedName>
    <definedName name="_xlnm.Print_Area" localSheetId="1">'（様式１号）３整理番号表'!$A$1:$X$62</definedName>
  </definedNames>
  <calcPr calcId="191029"/>
  <customWorkbookViews>
    <customWorkbookView name="農林水産省 - 個人用ビュー" guid="{2D0A40D8-FB66-4073-B1E4-E40A40A37F53}" mergeInterval="0" personalView="1" maximized="1" xWindow="1" yWindow="1" windowWidth="1276" windowHeight="582" tabRatio="906"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U10" i="43" l="1"/>
  <c r="LK38" i="43" l="1"/>
  <c r="LF38" i="43"/>
  <c r="KJ38" i="43"/>
  <c r="KG38" i="43"/>
  <c r="KF38" i="43"/>
  <c r="KC38" i="43"/>
  <c r="KD38" i="43" s="1"/>
  <c r="KE38" i="43" s="1"/>
  <c r="KH38" i="43" s="1"/>
  <c r="KI38" i="43" s="1"/>
  <c r="KB38" i="43"/>
  <c r="JZ38" i="43"/>
  <c r="JW38" i="43"/>
  <c r="JT38" i="43"/>
  <c r="JR38" i="43"/>
  <c r="JG38" i="43"/>
  <c r="IY38" i="43"/>
  <c r="IZ38" i="43" s="1"/>
  <c r="HV38" i="43"/>
  <c r="HU38" i="43"/>
  <c r="HI38" i="43"/>
  <c r="HF38" i="43"/>
  <c r="HE38" i="43"/>
  <c r="HD38" i="43"/>
  <c r="HC38" i="43"/>
  <c r="HB38" i="43"/>
  <c r="HA38" i="43"/>
  <c r="GZ38" i="43"/>
  <c r="GY38" i="43"/>
  <c r="GX38" i="43"/>
  <c r="GW38" i="43"/>
  <c r="GV38" i="43"/>
  <c r="GU38" i="43"/>
  <c r="GT38" i="43"/>
  <c r="GS38" i="43"/>
  <c r="GR38" i="43"/>
  <c r="GQ38" i="43"/>
  <c r="GP38" i="43"/>
  <c r="GO38" i="43"/>
  <c r="GN38" i="43"/>
  <c r="GM38" i="43"/>
  <c r="GL38" i="43"/>
  <c r="LM38" i="43" s="1"/>
  <c r="GK38" i="43"/>
  <c r="GJ38" i="43"/>
  <c r="GI38" i="43"/>
  <c r="GH38" i="43"/>
  <c r="GG38" i="43"/>
  <c r="GF38" i="43"/>
  <c r="GE38" i="43"/>
  <c r="GD38" i="43"/>
  <c r="GC38" i="43"/>
  <c r="GB38" i="43"/>
  <c r="ET38" i="43"/>
  <c r="EX38" i="43" s="1"/>
  <c r="ER38" i="43"/>
  <c r="EQ38" i="43"/>
  <c r="EN38" i="43"/>
  <c r="EJ38" i="43"/>
  <c r="EK38" i="43" s="1"/>
  <c r="FY38" i="43" s="1"/>
  <c r="CP38" i="43"/>
  <c r="CO38" i="43"/>
  <c r="CH38" i="43"/>
  <c r="CG38" i="43"/>
  <c r="BZ38" i="43"/>
  <c r="BY38" i="43"/>
  <c r="BR38" i="43"/>
  <c r="BQ38" i="43"/>
  <c r="LK37" i="43"/>
  <c r="LF37" i="43"/>
  <c r="KJ37" i="43"/>
  <c r="KG37" i="43"/>
  <c r="KF37" i="43"/>
  <c r="KD37" i="43"/>
  <c r="KE37" i="43" s="1"/>
  <c r="KH37" i="43" s="1"/>
  <c r="KI37" i="43" s="1"/>
  <c r="KC37" i="43"/>
  <c r="KB37" i="43"/>
  <c r="JZ37" i="43"/>
  <c r="JW37" i="43"/>
  <c r="JT37" i="43"/>
  <c r="JR37" i="43"/>
  <c r="JG37" i="43"/>
  <c r="IY37" i="43"/>
  <c r="IZ37" i="43" s="1"/>
  <c r="HV37" i="43"/>
  <c r="HU37" i="43"/>
  <c r="HI37" i="43"/>
  <c r="HF37" i="43"/>
  <c r="HE37" i="43"/>
  <c r="HD37" i="43"/>
  <c r="HC37" i="43"/>
  <c r="HB37" i="43"/>
  <c r="HA37" i="43"/>
  <c r="GZ37" i="43"/>
  <c r="GY37" i="43"/>
  <c r="GX37" i="43"/>
  <c r="GW37" i="43"/>
  <c r="GV37" i="43"/>
  <c r="GU37" i="43"/>
  <c r="GT37" i="43"/>
  <c r="GS37" i="43"/>
  <c r="GR37" i="43"/>
  <c r="GQ37" i="43"/>
  <c r="GP37" i="43"/>
  <c r="GO37" i="43"/>
  <c r="GN37" i="43"/>
  <c r="GM37" i="43"/>
  <c r="GL37" i="43"/>
  <c r="LM37" i="43" s="1"/>
  <c r="GK37" i="43"/>
  <c r="GJ37" i="43"/>
  <c r="GI37" i="43"/>
  <c r="GH37" i="43"/>
  <c r="GG37" i="43"/>
  <c r="GF37" i="43"/>
  <c r="GE37" i="43"/>
  <c r="GD37" i="43"/>
  <c r="GC37" i="43"/>
  <c r="GB37" i="43"/>
  <c r="ET37" i="43"/>
  <c r="EX37" i="43" s="1"/>
  <c r="ER37" i="43"/>
  <c r="EQ37" i="43"/>
  <c r="EN37" i="43"/>
  <c r="EJ37" i="43"/>
  <c r="EK37" i="43" s="1"/>
  <c r="FY37" i="43" s="1"/>
  <c r="CP37" i="43"/>
  <c r="CO37" i="43"/>
  <c r="CH37" i="43"/>
  <c r="CG37" i="43"/>
  <c r="BZ37" i="43"/>
  <c r="BY37" i="43"/>
  <c r="BR37" i="43"/>
  <c r="BQ37" i="43"/>
  <c r="LK36" i="43"/>
  <c r="LF36" i="43"/>
  <c r="KJ36" i="43"/>
  <c r="KG36" i="43"/>
  <c r="KF36" i="43"/>
  <c r="KD36" i="43"/>
  <c r="KE36" i="43" s="1"/>
  <c r="KH36" i="43" s="1"/>
  <c r="KI36" i="43" s="1"/>
  <c r="KC36" i="43"/>
  <c r="KB36" i="43"/>
  <c r="JZ36" i="43"/>
  <c r="JW36" i="43"/>
  <c r="JT36" i="43"/>
  <c r="JR36" i="43"/>
  <c r="JG36" i="43"/>
  <c r="IY36" i="43"/>
  <c r="IZ36" i="43" s="1"/>
  <c r="HV36" i="43"/>
  <c r="HU36" i="43"/>
  <c r="HI36" i="43"/>
  <c r="HF36" i="43"/>
  <c r="HE36" i="43"/>
  <c r="HD36" i="43"/>
  <c r="HC36" i="43"/>
  <c r="HB36" i="43"/>
  <c r="HA36" i="43"/>
  <c r="GZ36" i="43"/>
  <c r="GY36" i="43"/>
  <c r="GX36" i="43"/>
  <c r="GW36" i="43"/>
  <c r="GV36" i="43"/>
  <c r="GU36" i="43"/>
  <c r="GT36" i="43"/>
  <c r="GS36" i="43"/>
  <c r="GR36" i="43"/>
  <c r="GQ36" i="43"/>
  <c r="GP36" i="43"/>
  <c r="GO36" i="43"/>
  <c r="GN36" i="43"/>
  <c r="GM36" i="43"/>
  <c r="GL36" i="43"/>
  <c r="GK36" i="43"/>
  <c r="GJ36" i="43"/>
  <c r="GI36" i="43"/>
  <c r="GH36" i="43"/>
  <c r="GG36" i="43"/>
  <c r="GF36" i="43"/>
  <c r="GE36" i="43"/>
  <c r="GD36" i="43"/>
  <c r="GC36" i="43"/>
  <c r="GB36" i="43"/>
  <c r="ET36" i="43"/>
  <c r="EX36" i="43" s="1"/>
  <c r="ER36" i="43"/>
  <c r="EQ36" i="43"/>
  <c r="EN36" i="43"/>
  <c r="EJ36" i="43"/>
  <c r="EK36" i="43" s="1"/>
  <c r="FY36" i="43" s="1"/>
  <c r="CP36" i="43"/>
  <c r="CO36" i="43"/>
  <c r="CH36" i="43"/>
  <c r="CG36" i="43"/>
  <c r="BZ36" i="43"/>
  <c r="BY36" i="43"/>
  <c r="BR36" i="43"/>
  <c r="BQ36" i="43"/>
  <c r="LK35" i="43"/>
  <c r="LF35" i="43"/>
  <c r="KJ35" i="43"/>
  <c r="KG35" i="43"/>
  <c r="KF35" i="43"/>
  <c r="KC35" i="43"/>
  <c r="KD35" i="43" s="1"/>
  <c r="KE35" i="43" s="1"/>
  <c r="KH35" i="43" s="1"/>
  <c r="KI35" i="43" s="1"/>
  <c r="KB35" i="43"/>
  <c r="JZ35" i="43"/>
  <c r="JW35" i="43"/>
  <c r="JT35" i="43"/>
  <c r="JR35" i="43"/>
  <c r="JG35" i="43"/>
  <c r="IY35" i="43"/>
  <c r="IZ35" i="43" s="1"/>
  <c r="HV35" i="43"/>
  <c r="HU35" i="43"/>
  <c r="HI35" i="43"/>
  <c r="HF35" i="43"/>
  <c r="HE35" i="43"/>
  <c r="HD35" i="43"/>
  <c r="HC35" i="43"/>
  <c r="HB35" i="43"/>
  <c r="HA35" i="43"/>
  <c r="GZ35" i="43"/>
  <c r="GY35" i="43"/>
  <c r="GX35" i="43"/>
  <c r="GW35" i="43"/>
  <c r="GV35" i="43"/>
  <c r="GU35" i="43"/>
  <c r="GT35" i="43"/>
  <c r="GS35" i="43"/>
  <c r="GR35" i="43"/>
  <c r="GQ35" i="43"/>
  <c r="GP35" i="43"/>
  <c r="GO35" i="43"/>
  <c r="GN35" i="43"/>
  <c r="GM35" i="43"/>
  <c r="GL35" i="43"/>
  <c r="GK35" i="43"/>
  <c r="GJ35" i="43"/>
  <c r="GI35" i="43"/>
  <c r="GH35" i="43"/>
  <c r="GG35" i="43"/>
  <c r="GF35" i="43"/>
  <c r="GE35" i="43"/>
  <c r="GD35" i="43"/>
  <c r="GC35" i="43"/>
  <c r="GB35" i="43"/>
  <c r="ET35" i="43"/>
  <c r="EX35" i="43" s="1"/>
  <c r="ER35" i="43"/>
  <c r="EQ35" i="43"/>
  <c r="EN35" i="43"/>
  <c r="EJ35" i="43"/>
  <c r="EK35" i="43" s="1"/>
  <c r="FY35" i="43" s="1"/>
  <c r="CP35" i="43"/>
  <c r="CO35" i="43"/>
  <c r="CH35" i="43"/>
  <c r="CG35" i="43"/>
  <c r="BZ35" i="43"/>
  <c r="BY35" i="43"/>
  <c r="BR35" i="43"/>
  <c r="BQ35" i="43"/>
  <c r="LK34" i="43"/>
  <c r="LF34" i="43"/>
  <c r="KJ34" i="43"/>
  <c r="KG34" i="43"/>
  <c r="KF34" i="43"/>
  <c r="KC34" i="43"/>
  <c r="KD34" i="43" s="1"/>
  <c r="KE34" i="43" s="1"/>
  <c r="KH34" i="43" s="1"/>
  <c r="KI34" i="43" s="1"/>
  <c r="KB34" i="43"/>
  <c r="JZ34" i="43"/>
  <c r="JW34" i="43"/>
  <c r="JT34" i="43"/>
  <c r="JR34" i="43"/>
  <c r="JG34" i="43"/>
  <c r="IY34" i="43"/>
  <c r="IZ34" i="43" s="1"/>
  <c r="HV34" i="43"/>
  <c r="HU34" i="43"/>
  <c r="HI34" i="43"/>
  <c r="HF34" i="43"/>
  <c r="HE34" i="43"/>
  <c r="HD34" i="43"/>
  <c r="HC34" i="43"/>
  <c r="HB34" i="43"/>
  <c r="HA34" i="43"/>
  <c r="GZ34" i="43"/>
  <c r="GY34" i="43"/>
  <c r="GX34" i="43"/>
  <c r="GW34" i="43"/>
  <c r="GV34" i="43"/>
  <c r="GU34" i="43"/>
  <c r="GT34" i="43"/>
  <c r="GS34" i="43"/>
  <c r="GR34" i="43"/>
  <c r="GQ34" i="43"/>
  <c r="GP34" i="43"/>
  <c r="GO34" i="43"/>
  <c r="GN34" i="43"/>
  <c r="GM34" i="43"/>
  <c r="GL34" i="43"/>
  <c r="GK34" i="43"/>
  <c r="GJ34" i="43"/>
  <c r="GI34" i="43"/>
  <c r="GH34" i="43"/>
  <c r="GG34" i="43"/>
  <c r="GF34" i="43"/>
  <c r="GE34" i="43"/>
  <c r="GD34" i="43"/>
  <c r="GC34" i="43"/>
  <c r="GB34" i="43"/>
  <c r="ET34" i="43"/>
  <c r="EX34" i="43" s="1"/>
  <c r="ER34" i="43"/>
  <c r="EQ34" i="43"/>
  <c r="EN34" i="43"/>
  <c r="EJ34" i="43"/>
  <c r="EK34" i="43" s="1"/>
  <c r="FY34" i="43" s="1"/>
  <c r="CP34" i="43"/>
  <c r="CO34" i="43"/>
  <c r="CH34" i="43"/>
  <c r="CG34" i="43"/>
  <c r="BZ34" i="43"/>
  <c r="BY34" i="43"/>
  <c r="BR34" i="43"/>
  <c r="BQ34" i="43"/>
  <c r="LK33" i="43"/>
  <c r="LF33" i="43"/>
  <c r="KJ33" i="43"/>
  <c r="KG33" i="43"/>
  <c r="KF33" i="43"/>
  <c r="KC33" i="43"/>
  <c r="KD33" i="43" s="1"/>
  <c r="KE33" i="43" s="1"/>
  <c r="KH33" i="43" s="1"/>
  <c r="KI33" i="43" s="1"/>
  <c r="KB33" i="43"/>
  <c r="JZ33" i="43"/>
  <c r="JW33" i="43"/>
  <c r="JT33" i="43"/>
  <c r="JR33" i="43"/>
  <c r="JG33" i="43"/>
  <c r="IY33" i="43"/>
  <c r="IZ33" i="43" s="1"/>
  <c r="HV33" i="43"/>
  <c r="HU33" i="43"/>
  <c r="HI33" i="43"/>
  <c r="HF33" i="43"/>
  <c r="HE33" i="43"/>
  <c r="HD33" i="43"/>
  <c r="HC33" i="43"/>
  <c r="HB33" i="43"/>
  <c r="HA33" i="43"/>
  <c r="GZ33" i="43"/>
  <c r="GY33" i="43"/>
  <c r="GX33" i="43"/>
  <c r="GW33" i="43"/>
  <c r="GV33" i="43"/>
  <c r="GU33" i="43"/>
  <c r="GT33" i="43"/>
  <c r="GS33" i="43"/>
  <c r="GR33" i="43"/>
  <c r="GQ33" i="43"/>
  <c r="GP33" i="43"/>
  <c r="GO33" i="43"/>
  <c r="GN33" i="43"/>
  <c r="GM33" i="43"/>
  <c r="GL33" i="43"/>
  <c r="GK33" i="43"/>
  <c r="GJ33" i="43"/>
  <c r="GI33" i="43"/>
  <c r="GH33" i="43"/>
  <c r="GG33" i="43"/>
  <c r="GF33" i="43"/>
  <c r="GE33" i="43"/>
  <c r="GD33" i="43"/>
  <c r="LL33" i="43" s="1"/>
  <c r="GC33" i="43"/>
  <c r="GB33" i="43"/>
  <c r="ET33" i="43"/>
  <c r="EX33" i="43" s="1"/>
  <c r="ER33" i="43"/>
  <c r="EQ33" i="43"/>
  <c r="EN33" i="43"/>
  <c r="EJ33" i="43"/>
  <c r="EK33" i="43" s="1"/>
  <c r="FY33" i="43" s="1"/>
  <c r="CP33" i="43"/>
  <c r="CO33" i="43"/>
  <c r="CH33" i="43"/>
  <c r="CG33" i="43"/>
  <c r="BZ33" i="43"/>
  <c r="BY33" i="43"/>
  <c r="BR33" i="43"/>
  <c r="BQ33" i="43"/>
  <c r="LK32" i="43"/>
  <c r="LF32" i="43"/>
  <c r="KJ32" i="43"/>
  <c r="KG32" i="43"/>
  <c r="KF32" i="43"/>
  <c r="KC32" i="43"/>
  <c r="KD32" i="43" s="1"/>
  <c r="KE32" i="43" s="1"/>
  <c r="KH32" i="43" s="1"/>
  <c r="KI32" i="43" s="1"/>
  <c r="KB32" i="43"/>
  <c r="JZ32" i="43"/>
  <c r="JW32" i="43"/>
  <c r="JT32" i="43"/>
  <c r="JR32" i="43"/>
  <c r="JG32" i="43"/>
  <c r="IY32" i="43"/>
  <c r="IZ32" i="43" s="1"/>
  <c r="HV32" i="43"/>
  <c r="HU32" i="43"/>
  <c r="HI32" i="43"/>
  <c r="HF32" i="43"/>
  <c r="HE32" i="43"/>
  <c r="HD32" i="43"/>
  <c r="HC32" i="43"/>
  <c r="HB32" i="43"/>
  <c r="HA32" i="43"/>
  <c r="GZ32" i="43"/>
  <c r="GY32" i="43"/>
  <c r="GX32" i="43"/>
  <c r="GW32" i="43"/>
  <c r="GV32" i="43"/>
  <c r="GU32" i="43"/>
  <c r="GT32" i="43"/>
  <c r="GS32" i="43"/>
  <c r="GR32" i="43"/>
  <c r="GQ32" i="43"/>
  <c r="GP32" i="43"/>
  <c r="GO32" i="43"/>
  <c r="GN32" i="43"/>
  <c r="GM32" i="43"/>
  <c r="GL32" i="43"/>
  <c r="GK32" i="43"/>
  <c r="GJ32" i="43"/>
  <c r="GI32" i="43"/>
  <c r="GH32" i="43"/>
  <c r="GG32" i="43"/>
  <c r="GF32" i="43"/>
  <c r="GE32" i="43"/>
  <c r="GD32" i="43"/>
  <c r="GC32" i="43"/>
  <c r="GB32" i="43"/>
  <c r="ET32" i="43"/>
  <c r="EX32" i="43" s="1"/>
  <c r="ER32" i="43"/>
  <c r="EQ32" i="43"/>
  <c r="EN32" i="43"/>
  <c r="EJ32" i="43"/>
  <c r="EK32" i="43" s="1"/>
  <c r="FY32" i="43" s="1"/>
  <c r="CP32" i="43"/>
  <c r="CO32" i="43"/>
  <c r="CH32" i="43"/>
  <c r="CG32" i="43"/>
  <c r="BZ32" i="43"/>
  <c r="BY32" i="43"/>
  <c r="BR32" i="43"/>
  <c r="BQ32" i="43"/>
  <c r="LK31" i="43"/>
  <c r="LF31" i="43"/>
  <c r="KJ31" i="43"/>
  <c r="KG31" i="43"/>
  <c r="KF31" i="43"/>
  <c r="KC31" i="43"/>
  <c r="KD31" i="43" s="1"/>
  <c r="KE31" i="43" s="1"/>
  <c r="KH31" i="43" s="1"/>
  <c r="KI31" i="43" s="1"/>
  <c r="KB31" i="43"/>
  <c r="JZ31" i="43"/>
  <c r="JW31" i="43"/>
  <c r="JT31" i="43"/>
  <c r="JR31" i="43"/>
  <c r="JG31" i="43"/>
  <c r="IY31" i="43"/>
  <c r="IZ31" i="43" s="1"/>
  <c r="HV31" i="43"/>
  <c r="HU31" i="43"/>
  <c r="HI31" i="43"/>
  <c r="HF31" i="43"/>
  <c r="HE31" i="43"/>
  <c r="HD31" i="43"/>
  <c r="HC31" i="43"/>
  <c r="HB31" i="43"/>
  <c r="HA31" i="43"/>
  <c r="GZ31" i="43"/>
  <c r="GY31" i="43"/>
  <c r="GX31" i="43"/>
  <c r="GW31" i="43"/>
  <c r="GV31" i="43"/>
  <c r="GU31" i="43"/>
  <c r="GT31" i="43"/>
  <c r="GS31" i="43"/>
  <c r="GR31" i="43"/>
  <c r="GQ31" i="43"/>
  <c r="GP31" i="43"/>
  <c r="GO31" i="43"/>
  <c r="GN31" i="43"/>
  <c r="GM31" i="43"/>
  <c r="GL31" i="43"/>
  <c r="GK31" i="43"/>
  <c r="GJ31" i="43"/>
  <c r="GI31" i="43"/>
  <c r="GH31" i="43"/>
  <c r="GG31" i="43"/>
  <c r="GF31" i="43"/>
  <c r="GE31" i="43"/>
  <c r="GD31" i="43"/>
  <c r="LL31" i="43" s="1"/>
  <c r="GC31" i="43"/>
  <c r="GB31" i="43"/>
  <c r="ET31" i="43"/>
  <c r="EX31" i="43" s="1"/>
  <c r="ER31" i="43"/>
  <c r="EQ31" i="43"/>
  <c r="EN31" i="43"/>
  <c r="EJ31" i="43"/>
  <c r="EK31" i="43" s="1"/>
  <c r="FY31" i="43" s="1"/>
  <c r="CP31" i="43"/>
  <c r="CO31" i="43"/>
  <c r="CH31" i="43"/>
  <c r="CG31" i="43"/>
  <c r="BZ31" i="43"/>
  <c r="BY31" i="43"/>
  <c r="BR31" i="43"/>
  <c r="BQ31" i="43"/>
  <c r="LK30" i="43"/>
  <c r="LF30" i="43"/>
  <c r="KJ30" i="43"/>
  <c r="KG30" i="43"/>
  <c r="KF30" i="43"/>
  <c r="KC30" i="43"/>
  <c r="KD30" i="43" s="1"/>
  <c r="KE30" i="43" s="1"/>
  <c r="KH30" i="43" s="1"/>
  <c r="KI30" i="43" s="1"/>
  <c r="KB30" i="43"/>
  <c r="JZ30" i="43"/>
  <c r="JW30" i="43"/>
  <c r="JT30" i="43"/>
  <c r="JR30" i="43"/>
  <c r="JG30" i="43"/>
  <c r="IY30" i="43"/>
  <c r="IZ30" i="43" s="1"/>
  <c r="HV30" i="43"/>
  <c r="HU30" i="43"/>
  <c r="HI30" i="43"/>
  <c r="HF30" i="43"/>
  <c r="HE30" i="43"/>
  <c r="HD30" i="43"/>
  <c r="HC30" i="43"/>
  <c r="HB30" i="43"/>
  <c r="HA30" i="43"/>
  <c r="GZ30" i="43"/>
  <c r="GY30" i="43"/>
  <c r="GX30" i="43"/>
  <c r="GW30" i="43"/>
  <c r="GV30" i="43"/>
  <c r="GU30" i="43"/>
  <c r="GT30" i="43"/>
  <c r="GS30" i="43"/>
  <c r="GR30" i="43"/>
  <c r="GQ30" i="43"/>
  <c r="GP30" i="43"/>
  <c r="GO30" i="43"/>
  <c r="GN30" i="43"/>
  <c r="GM30" i="43"/>
  <c r="GL30" i="43"/>
  <c r="GK30" i="43"/>
  <c r="GJ30" i="43"/>
  <c r="GI30" i="43"/>
  <c r="GH30" i="43"/>
  <c r="GG30" i="43"/>
  <c r="GF30" i="43"/>
  <c r="GE30" i="43"/>
  <c r="GD30" i="43"/>
  <c r="GC30" i="43"/>
  <c r="GB30" i="43"/>
  <c r="ET30" i="43"/>
  <c r="EX30" i="43" s="1"/>
  <c r="ER30" i="43"/>
  <c r="EQ30" i="43"/>
  <c r="EN30" i="43"/>
  <c r="EJ30" i="43"/>
  <c r="EK30" i="43" s="1"/>
  <c r="FY30" i="43" s="1"/>
  <c r="CP30" i="43"/>
  <c r="CO30" i="43"/>
  <c r="CH30" i="43"/>
  <c r="CG30" i="43"/>
  <c r="BZ30" i="43"/>
  <c r="BY30" i="43"/>
  <c r="BR30" i="43"/>
  <c r="BQ30" i="43"/>
  <c r="LK29" i="43"/>
  <c r="LF29" i="43"/>
  <c r="KJ29" i="43"/>
  <c r="KG29" i="43"/>
  <c r="KF29" i="43"/>
  <c r="KC29" i="43"/>
  <c r="KD29" i="43" s="1"/>
  <c r="KE29" i="43" s="1"/>
  <c r="KH29" i="43" s="1"/>
  <c r="KI29" i="43" s="1"/>
  <c r="KB29" i="43"/>
  <c r="JZ29" i="43"/>
  <c r="JW29" i="43"/>
  <c r="JT29" i="43"/>
  <c r="JR29" i="43"/>
  <c r="JG29" i="43"/>
  <c r="IY29" i="43"/>
  <c r="IZ29" i="43" s="1"/>
  <c r="HV29" i="43"/>
  <c r="HU29" i="43"/>
  <c r="HI29" i="43"/>
  <c r="HF29" i="43"/>
  <c r="HE29" i="43"/>
  <c r="HD29" i="43"/>
  <c r="HC29" i="43"/>
  <c r="HB29" i="43"/>
  <c r="HA29" i="43"/>
  <c r="GZ29" i="43"/>
  <c r="GY29" i="43"/>
  <c r="GX29" i="43"/>
  <c r="GW29" i="43"/>
  <c r="GV29" i="43"/>
  <c r="GU29" i="43"/>
  <c r="GT29" i="43"/>
  <c r="GS29" i="43"/>
  <c r="GR29" i="43"/>
  <c r="GQ29" i="43"/>
  <c r="GP29" i="43"/>
  <c r="GO29" i="43"/>
  <c r="GN29" i="43"/>
  <c r="GM29" i="43"/>
  <c r="GL29" i="43"/>
  <c r="GK29" i="43"/>
  <c r="GJ29" i="43"/>
  <c r="GI29" i="43"/>
  <c r="GH29" i="43"/>
  <c r="GG29" i="43"/>
  <c r="GF29" i="43"/>
  <c r="GE29" i="43"/>
  <c r="GD29" i="43"/>
  <c r="GC29" i="43"/>
  <c r="GB29" i="43"/>
  <c r="ET29" i="43"/>
  <c r="EX29" i="43" s="1"/>
  <c r="ER29" i="43"/>
  <c r="EQ29" i="43"/>
  <c r="EN29" i="43"/>
  <c r="EJ29" i="43"/>
  <c r="EK29" i="43" s="1"/>
  <c r="FY29" i="43" s="1"/>
  <c r="CP29" i="43"/>
  <c r="CO29" i="43"/>
  <c r="CH29" i="43"/>
  <c r="CG29" i="43"/>
  <c r="BZ29" i="43"/>
  <c r="BY29" i="43"/>
  <c r="BR29" i="43"/>
  <c r="BQ29" i="43"/>
  <c r="LK28" i="43"/>
  <c r="LF28" i="43"/>
  <c r="KJ28" i="43"/>
  <c r="KG28" i="43"/>
  <c r="KF28" i="43"/>
  <c r="KC28" i="43"/>
  <c r="KD28" i="43" s="1"/>
  <c r="KE28" i="43" s="1"/>
  <c r="KH28" i="43" s="1"/>
  <c r="KI28" i="43" s="1"/>
  <c r="KB28" i="43"/>
  <c r="JZ28" i="43"/>
  <c r="JW28" i="43"/>
  <c r="JT28" i="43"/>
  <c r="JR28" i="43"/>
  <c r="JG28" i="43"/>
  <c r="IY28" i="43"/>
  <c r="IZ28" i="43" s="1"/>
  <c r="HV28" i="43"/>
  <c r="HU28" i="43"/>
  <c r="HI28" i="43"/>
  <c r="HF28" i="43"/>
  <c r="HE28" i="43"/>
  <c r="HD28" i="43"/>
  <c r="HC28" i="43"/>
  <c r="HB28" i="43"/>
  <c r="HA28" i="43"/>
  <c r="GZ28" i="43"/>
  <c r="GY28" i="43"/>
  <c r="GX28" i="43"/>
  <c r="GW28" i="43"/>
  <c r="GV28" i="43"/>
  <c r="GU28" i="43"/>
  <c r="GT28" i="43"/>
  <c r="GS28" i="43"/>
  <c r="GR28" i="43"/>
  <c r="GQ28" i="43"/>
  <c r="GP28" i="43"/>
  <c r="GO28" i="43"/>
  <c r="GN28" i="43"/>
  <c r="GM28" i="43"/>
  <c r="GL28" i="43"/>
  <c r="GK28" i="43"/>
  <c r="GJ28" i="43"/>
  <c r="GI28" i="43"/>
  <c r="GH28" i="43"/>
  <c r="GG28" i="43"/>
  <c r="GF28" i="43"/>
  <c r="GE28" i="43"/>
  <c r="GD28" i="43"/>
  <c r="GC28" i="43"/>
  <c r="GB28" i="43"/>
  <c r="ET28" i="43"/>
  <c r="EX28" i="43" s="1"/>
  <c r="ER28" i="43"/>
  <c r="EQ28" i="43"/>
  <c r="EN28" i="43"/>
  <c r="EJ28" i="43"/>
  <c r="EK28" i="43" s="1"/>
  <c r="FY28" i="43" s="1"/>
  <c r="CP28" i="43"/>
  <c r="CO28" i="43"/>
  <c r="CH28" i="43"/>
  <c r="CG28" i="43"/>
  <c r="BZ28" i="43"/>
  <c r="BY28" i="43"/>
  <c r="BR28" i="43"/>
  <c r="BQ28" i="43"/>
  <c r="LK27" i="43"/>
  <c r="LF27" i="43"/>
  <c r="KJ27" i="43"/>
  <c r="KG27" i="43"/>
  <c r="KF27" i="43"/>
  <c r="KC27" i="43"/>
  <c r="KD27" i="43" s="1"/>
  <c r="KE27" i="43" s="1"/>
  <c r="KH27" i="43" s="1"/>
  <c r="KI27" i="43" s="1"/>
  <c r="KB27" i="43"/>
  <c r="JZ27" i="43"/>
  <c r="JW27" i="43"/>
  <c r="JT27" i="43"/>
  <c r="JR27" i="43"/>
  <c r="JG27" i="43"/>
  <c r="IY27" i="43"/>
  <c r="IZ27" i="43" s="1"/>
  <c r="HV27" i="43"/>
  <c r="HU27" i="43"/>
  <c r="HI27" i="43"/>
  <c r="HF27" i="43"/>
  <c r="HE27" i="43"/>
  <c r="HD27" i="43"/>
  <c r="HC27" i="43"/>
  <c r="HB27" i="43"/>
  <c r="HA27" i="43"/>
  <c r="GZ27" i="43"/>
  <c r="GY27" i="43"/>
  <c r="GX27" i="43"/>
  <c r="GW27" i="43"/>
  <c r="GV27" i="43"/>
  <c r="GU27" i="43"/>
  <c r="GT27" i="43"/>
  <c r="GS27" i="43"/>
  <c r="GR27" i="43"/>
  <c r="GQ27" i="43"/>
  <c r="GP27" i="43"/>
  <c r="GO27" i="43"/>
  <c r="GN27" i="43"/>
  <c r="GM27" i="43"/>
  <c r="GL27" i="43"/>
  <c r="GK27" i="43"/>
  <c r="GJ27" i="43"/>
  <c r="GI27" i="43"/>
  <c r="GH27" i="43"/>
  <c r="GG27" i="43"/>
  <c r="GF27" i="43"/>
  <c r="GE27" i="43"/>
  <c r="GD27" i="43"/>
  <c r="GC27" i="43"/>
  <c r="GB27" i="43"/>
  <c r="ET27" i="43"/>
  <c r="EX27" i="43" s="1"/>
  <c r="ER27" i="43"/>
  <c r="EQ27" i="43"/>
  <c r="EN27" i="43"/>
  <c r="EJ27" i="43"/>
  <c r="EK27" i="43" s="1"/>
  <c r="FY27" i="43" s="1"/>
  <c r="CP27" i="43"/>
  <c r="CO27" i="43"/>
  <c r="CH27" i="43"/>
  <c r="CG27" i="43"/>
  <c r="BZ27" i="43"/>
  <c r="BY27" i="43"/>
  <c r="BR27" i="43"/>
  <c r="BQ27" i="43"/>
  <c r="LK26" i="43"/>
  <c r="LF26" i="43"/>
  <c r="KJ26" i="43"/>
  <c r="KG26" i="43"/>
  <c r="KF26" i="43"/>
  <c r="KC26" i="43"/>
  <c r="KD26" i="43" s="1"/>
  <c r="KE26" i="43" s="1"/>
  <c r="KH26" i="43" s="1"/>
  <c r="KI26" i="43" s="1"/>
  <c r="KB26" i="43"/>
  <c r="JZ26" i="43"/>
  <c r="JW26" i="43"/>
  <c r="JT26" i="43"/>
  <c r="JR26" i="43"/>
  <c r="JG26" i="43"/>
  <c r="IY26" i="43"/>
  <c r="IZ26" i="43" s="1"/>
  <c r="HV26" i="43"/>
  <c r="HU26" i="43"/>
  <c r="HI26" i="43"/>
  <c r="HF26" i="43"/>
  <c r="HE26" i="43"/>
  <c r="HD26" i="43"/>
  <c r="HC26" i="43"/>
  <c r="HB26" i="43"/>
  <c r="HA26" i="43"/>
  <c r="GZ26" i="43"/>
  <c r="GY26" i="43"/>
  <c r="GX26" i="43"/>
  <c r="GW26" i="43"/>
  <c r="GV26" i="43"/>
  <c r="GU26" i="43"/>
  <c r="GT26" i="43"/>
  <c r="GS26" i="43"/>
  <c r="GR26" i="43"/>
  <c r="GQ26" i="43"/>
  <c r="GP26" i="43"/>
  <c r="GO26" i="43"/>
  <c r="GN26" i="43"/>
  <c r="GM26" i="43"/>
  <c r="GL26" i="43"/>
  <c r="LM26" i="43" s="1"/>
  <c r="GK26" i="43"/>
  <c r="GJ26" i="43"/>
  <c r="GI26" i="43"/>
  <c r="GH26" i="43"/>
  <c r="GG26" i="43"/>
  <c r="GF26" i="43"/>
  <c r="GE26" i="43"/>
  <c r="GD26" i="43"/>
  <c r="GC26" i="43"/>
  <c r="GB26" i="43"/>
  <c r="ET26" i="43"/>
  <c r="EX26" i="43" s="1"/>
  <c r="ER26" i="43"/>
  <c r="EQ26" i="43"/>
  <c r="EN26" i="43"/>
  <c r="EJ26" i="43"/>
  <c r="EK26" i="43" s="1"/>
  <c r="FY26" i="43" s="1"/>
  <c r="CP26" i="43"/>
  <c r="CO26" i="43"/>
  <c r="CH26" i="43"/>
  <c r="CG26" i="43"/>
  <c r="BZ26" i="43"/>
  <c r="BY26" i="43"/>
  <c r="BR26" i="43"/>
  <c r="BQ26" i="43"/>
  <c r="LK25" i="43"/>
  <c r="LF25" i="43"/>
  <c r="KJ25" i="43"/>
  <c r="KG25" i="43"/>
  <c r="KF25" i="43"/>
  <c r="KD25" i="43"/>
  <c r="KE25" i="43" s="1"/>
  <c r="KH25" i="43" s="1"/>
  <c r="KI25" i="43" s="1"/>
  <c r="KC25" i="43"/>
  <c r="KB25" i="43"/>
  <c r="JZ25" i="43"/>
  <c r="JW25" i="43"/>
  <c r="JT25" i="43"/>
  <c r="JR25" i="43"/>
  <c r="JG25" i="43"/>
  <c r="IY25" i="43"/>
  <c r="IZ25" i="43" s="1"/>
  <c r="HV25" i="43"/>
  <c r="HU25" i="43"/>
  <c r="HI25" i="43"/>
  <c r="HF25" i="43"/>
  <c r="HE25" i="43"/>
  <c r="HD25" i="43"/>
  <c r="HC25" i="43"/>
  <c r="HB25" i="43"/>
  <c r="HA25" i="43"/>
  <c r="GZ25" i="43"/>
  <c r="GY25" i="43"/>
  <c r="GX25" i="43"/>
  <c r="GW25" i="43"/>
  <c r="GV25" i="43"/>
  <c r="GU25" i="43"/>
  <c r="GT25" i="43"/>
  <c r="GS25" i="43"/>
  <c r="GR25" i="43"/>
  <c r="GQ25" i="43"/>
  <c r="GP25" i="43"/>
  <c r="GO25" i="43"/>
  <c r="GN25" i="43"/>
  <c r="GM25" i="43"/>
  <c r="GL25" i="43"/>
  <c r="GK25" i="43"/>
  <c r="GJ25" i="43"/>
  <c r="GI25" i="43"/>
  <c r="GH25" i="43"/>
  <c r="GG25" i="43"/>
  <c r="GF25" i="43"/>
  <c r="GE25" i="43"/>
  <c r="GD25" i="43"/>
  <c r="GC25" i="43"/>
  <c r="GB25" i="43"/>
  <c r="ET25" i="43"/>
  <c r="EX25" i="43" s="1"/>
  <c r="ER25" i="43"/>
  <c r="EQ25" i="43"/>
  <c r="EN25" i="43"/>
  <c r="EJ25" i="43"/>
  <c r="EK25" i="43" s="1"/>
  <c r="FY25" i="43" s="1"/>
  <c r="CP25" i="43"/>
  <c r="CO25" i="43"/>
  <c r="CH25" i="43"/>
  <c r="CG25" i="43"/>
  <c r="BZ25" i="43"/>
  <c r="BY25" i="43"/>
  <c r="BR25" i="43"/>
  <c r="BQ25" i="43"/>
  <c r="LK24" i="43"/>
  <c r="LF24" i="43"/>
  <c r="KJ24" i="43"/>
  <c r="KG24" i="43"/>
  <c r="KF24" i="43"/>
  <c r="KC24" i="43"/>
  <c r="KD24" i="43" s="1"/>
  <c r="KE24" i="43" s="1"/>
  <c r="KH24" i="43" s="1"/>
  <c r="KI24" i="43" s="1"/>
  <c r="KB24" i="43"/>
  <c r="JZ24" i="43"/>
  <c r="JW24" i="43"/>
  <c r="JT24" i="43"/>
  <c r="JR24" i="43"/>
  <c r="JG24" i="43"/>
  <c r="IY24" i="43"/>
  <c r="IZ24" i="43" s="1"/>
  <c r="HV24" i="43"/>
  <c r="HU24" i="43"/>
  <c r="HI24" i="43"/>
  <c r="HF24" i="43"/>
  <c r="HE24" i="43"/>
  <c r="HD24" i="43"/>
  <c r="HC24" i="43"/>
  <c r="HB24" i="43"/>
  <c r="HA24" i="43"/>
  <c r="GZ24" i="43"/>
  <c r="GY24" i="43"/>
  <c r="GX24" i="43"/>
  <c r="GW24" i="43"/>
  <c r="GV24" i="43"/>
  <c r="GU24" i="43"/>
  <c r="GT24" i="43"/>
  <c r="GS24" i="43"/>
  <c r="GR24" i="43"/>
  <c r="GQ24" i="43"/>
  <c r="GP24" i="43"/>
  <c r="GO24" i="43"/>
  <c r="GN24" i="43"/>
  <c r="GM24" i="43"/>
  <c r="GL24" i="43"/>
  <c r="GK24" i="43"/>
  <c r="GJ24" i="43"/>
  <c r="GI24" i="43"/>
  <c r="GH24" i="43"/>
  <c r="GG24" i="43"/>
  <c r="GF24" i="43"/>
  <c r="GE24" i="43"/>
  <c r="GD24" i="43"/>
  <c r="GC24" i="43"/>
  <c r="GB24" i="43"/>
  <c r="ET24" i="43"/>
  <c r="EX24" i="43" s="1"/>
  <c r="ER24" i="43"/>
  <c r="EQ24" i="43"/>
  <c r="EN24" i="43"/>
  <c r="EJ24" i="43"/>
  <c r="EK24" i="43" s="1"/>
  <c r="FY24" i="43" s="1"/>
  <c r="CP24" i="43"/>
  <c r="CO24" i="43"/>
  <c r="CH24" i="43"/>
  <c r="CG24" i="43"/>
  <c r="BZ24" i="43"/>
  <c r="BY24" i="43"/>
  <c r="BR24" i="43"/>
  <c r="BQ24" i="43"/>
  <c r="LK23" i="43"/>
  <c r="LF23" i="43"/>
  <c r="KJ23" i="43"/>
  <c r="KG23" i="43"/>
  <c r="KF23" i="43"/>
  <c r="KC23" i="43"/>
  <c r="KD23" i="43" s="1"/>
  <c r="KE23" i="43" s="1"/>
  <c r="KH23" i="43" s="1"/>
  <c r="KI23" i="43" s="1"/>
  <c r="KB23" i="43"/>
  <c r="JZ23" i="43"/>
  <c r="JW23" i="43"/>
  <c r="JT23" i="43"/>
  <c r="JR23" i="43"/>
  <c r="JG23" i="43"/>
  <c r="IY23" i="43"/>
  <c r="IZ23" i="43" s="1"/>
  <c r="HV23" i="43"/>
  <c r="HU23" i="43"/>
  <c r="HI23" i="43"/>
  <c r="HF23" i="43"/>
  <c r="HE23" i="43"/>
  <c r="HD23" i="43"/>
  <c r="HC23" i="43"/>
  <c r="HB23" i="43"/>
  <c r="HA23" i="43"/>
  <c r="GZ23" i="43"/>
  <c r="GY23" i="43"/>
  <c r="GX23" i="43"/>
  <c r="GW23" i="43"/>
  <c r="GV23" i="43"/>
  <c r="GU23" i="43"/>
  <c r="GT23" i="43"/>
  <c r="GS23" i="43"/>
  <c r="GR23" i="43"/>
  <c r="GQ23" i="43"/>
  <c r="GP23" i="43"/>
  <c r="GO23" i="43"/>
  <c r="GN23" i="43"/>
  <c r="GM23" i="43"/>
  <c r="GL23" i="43"/>
  <c r="GK23" i="43"/>
  <c r="GJ23" i="43"/>
  <c r="GI23" i="43"/>
  <c r="GH23" i="43"/>
  <c r="GG23" i="43"/>
  <c r="GF23" i="43"/>
  <c r="GE23" i="43"/>
  <c r="GD23" i="43"/>
  <c r="GC23" i="43"/>
  <c r="GB23" i="43"/>
  <c r="ET23" i="43"/>
  <c r="EX23" i="43" s="1"/>
  <c r="ER23" i="43"/>
  <c r="EQ23" i="43"/>
  <c r="EN23" i="43"/>
  <c r="EJ23" i="43"/>
  <c r="EK23" i="43" s="1"/>
  <c r="FY23" i="43" s="1"/>
  <c r="CP23" i="43"/>
  <c r="CO23" i="43"/>
  <c r="CH23" i="43"/>
  <c r="CG23" i="43"/>
  <c r="BZ23" i="43"/>
  <c r="BY23" i="43"/>
  <c r="BR23" i="43"/>
  <c r="BQ23" i="43"/>
  <c r="LK22" i="43"/>
  <c r="LF22" i="43"/>
  <c r="KJ22" i="43"/>
  <c r="KG22" i="43"/>
  <c r="KF22" i="43"/>
  <c r="KC22" i="43"/>
  <c r="KD22" i="43" s="1"/>
  <c r="KE22" i="43" s="1"/>
  <c r="KH22" i="43" s="1"/>
  <c r="KI22" i="43" s="1"/>
  <c r="KB22" i="43"/>
  <c r="JZ22" i="43"/>
  <c r="JW22" i="43"/>
  <c r="JT22" i="43"/>
  <c r="JR22" i="43"/>
  <c r="JG22" i="43"/>
  <c r="IY22" i="43"/>
  <c r="IZ22" i="43" s="1"/>
  <c r="HV22" i="43"/>
  <c r="HU22" i="43"/>
  <c r="HI22" i="43"/>
  <c r="HF22" i="43"/>
  <c r="HE22" i="43"/>
  <c r="HD22" i="43"/>
  <c r="HC22" i="43"/>
  <c r="HB22" i="43"/>
  <c r="HA22" i="43"/>
  <c r="GZ22" i="43"/>
  <c r="GY22" i="43"/>
  <c r="GX22" i="43"/>
  <c r="GW22" i="43"/>
  <c r="GV22" i="43"/>
  <c r="GU22" i="43"/>
  <c r="GT22" i="43"/>
  <c r="GS22" i="43"/>
  <c r="GR22" i="43"/>
  <c r="GQ22" i="43"/>
  <c r="GP22" i="43"/>
  <c r="GO22" i="43"/>
  <c r="GN22" i="43"/>
  <c r="GM22" i="43"/>
  <c r="GL22" i="43"/>
  <c r="GK22" i="43"/>
  <c r="GJ22" i="43"/>
  <c r="GI22" i="43"/>
  <c r="GH22" i="43"/>
  <c r="GG22" i="43"/>
  <c r="GF22" i="43"/>
  <c r="GE22" i="43"/>
  <c r="GD22" i="43"/>
  <c r="GC22" i="43"/>
  <c r="GB22" i="43"/>
  <c r="ET22" i="43"/>
  <c r="EX22" i="43" s="1"/>
  <c r="ER22" i="43"/>
  <c r="EQ22" i="43"/>
  <c r="EN22" i="43"/>
  <c r="EJ22" i="43"/>
  <c r="EK22" i="43" s="1"/>
  <c r="FY22" i="43" s="1"/>
  <c r="CP22" i="43"/>
  <c r="CO22" i="43"/>
  <c r="CH22" i="43"/>
  <c r="CG22" i="43"/>
  <c r="BZ22" i="43"/>
  <c r="BY22" i="43"/>
  <c r="BR22" i="43"/>
  <c r="BQ22" i="43"/>
  <c r="LK21" i="43"/>
  <c r="LF21" i="43"/>
  <c r="KJ21" i="43"/>
  <c r="KG21" i="43"/>
  <c r="KF21" i="43"/>
  <c r="KC21" i="43"/>
  <c r="KD21" i="43" s="1"/>
  <c r="KE21" i="43" s="1"/>
  <c r="KH21" i="43" s="1"/>
  <c r="KI21" i="43" s="1"/>
  <c r="KB21" i="43"/>
  <c r="JZ21" i="43"/>
  <c r="JW21" i="43"/>
  <c r="JT21" i="43"/>
  <c r="JR21" i="43"/>
  <c r="JG21" i="43"/>
  <c r="IY21" i="43"/>
  <c r="IZ21" i="43" s="1"/>
  <c r="HV21" i="43"/>
  <c r="HU21" i="43"/>
  <c r="HI21" i="43"/>
  <c r="HF21" i="43"/>
  <c r="HE21" i="43"/>
  <c r="HD21" i="43"/>
  <c r="HC21" i="43"/>
  <c r="HB21" i="43"/>
  <c r="HA21" i="43"/>
  <c r="GZ21" i="43"/>
  <c r="GY21" i="43"/>
  <c r="GX21" i="43"/>
  <c r="GW21" i="43"/>
  <c r="GV21" i="43"/>
  <c r="GU21" i="43"/>
  <c r="GT21" i="43"/>
  <c r="GS21" i="43"/>
  <c r="GR21" i="43"/>
  <c r="GQ21" i="43"/>
  <c r="GP21" i="43"/>
  <c r="GO21" i="43"/>
  <c r="GN21" i="43"/>
  <c r="GM21" i="43"/>
  <c r="GL21" i="43"/>
  <c r="GK21" i="43"/>
  <c r="GJ21" i="43"/>
  <c r="GI21" i="43"/>
  <c r="GH21" i="43"/>
  <c r="GG21" i="43"/>
  <c r="GF21" i="43"/>
  <c r="GE21" i="43"/>
  <c r="GD21" i="43"/>
  <c r="GC21" i="43"/>
  <c r="GB21" i="43"/>
  <c r="ET21" i="43"/>
  <c r="EX21" i="43" s="1"/>
  <c r="ER21" i="43"/>
  <c r="EQ21" i="43"/>
  <c r="EN21" i="43"/>
  <c r="EJ21" i="43"/>
  <c r="EK21" i="43" s="1"/>
  <c r="FY21" i="43" s="1"/>
  <c r="CP21" i="43"/>
  <c r="CO21" i="43"/>
  <c r="CH21" i="43"/>
  <c r="CG21" i="43"/>
  <c r="BZ21" i="43"/>
  <c r="BY21" i="43"/>
  <c r="BR21" i="43"/>
  <c r="BQ21" i="43"/>
  <c r="LK20" i="43"/>
  <c r="LF20" i="43"/>
  <c r="KJ20" i="43"/>
  <c r="KG20" i="43"/>
  <c r="KF20" i="43"/>
  <c r="KC20" i="43"/>
  <c r="KD20" i="43" s="1"/>
  <c r="KE20" i="43" s="1"/>
  <c r="KH20" i="43" s="1"/>
  <c r="KI20" i="43" s="1"/>
  <c r="KB20" i="43"/>
  <c r="JZ20" i="43"/>
  <c r="JW20" i="43"/>
  <c r="JT20" i="43"/>
  <c r="JR20" i="43"/>
  <c r="JG20" i="43"/>
  <c r="IY20" i="43"/>
  <c r="IZ20" i="43" s="1"/>
  <c r="HV20" i="43"/>
  <c r="HU20" i="43"/>
  <c r="HI20" i="43"/>
  <c r="HF20" i="43"/>
  <c r="HE20" i="43"/>
  <c r="HD20" i="43"/>
  <c r="HC20" i="43"/>
  <c r="HB20" i="43"/>
  <c r="HA20" i="43"/>
  <c r="GZ20" i="43"/>
  <c r="GY20" i="43"/>
  <c r="GX20" i="43"/>
  <c r="GW20" i="43"/>
  <c r="GV20" i="43"/>
  <c r="GU20" i="43"/>
  <c r="GT20" i="43"/>
  <c r="GS20" i="43"/>
  <c r="GR20" i="43"/>
  <c r="GQ20" i="43"/>
  <c r="GP20" i="43"/>
  <c r="GO20" i="43"/>
  <c r="GN20" i="43"/>
  <c r="GM20" i="43"/>
  <c r="GL20" i="43"/>
  <c r="GK20" i="43"/>
  <c r="GJ20" i="43"/>
  <c r="GI20" i="43"/>
  <c r="GH20" i="43"/>
  <c r="GG20" i="43"/>
  <c r="GF20" i="43"/>
  <c r="GE20" i="43"/>
  <c r="GD20" i="43"/>
  <c r="GC20" i="43"/>
  <c r="GB20" i="43"/>
  <c r="ET20" i="43"/>
  <c r="EX20" i="43" s="1"/>
  <c r="ER20" i="43"/>
  <c r="EQ20" i="43"/>
  <c r="EN20" i="43"/>
  <c r="EJ20" i="43"/>
  <c r="EK20" i="43" s="1"/>
  <c r="FY20" i="43" s="1"/>
  <c r="CP20" i="43"/>
  <c r="CO20" i="43"/>
  <c r="CH20" i="43"/>
  <c r="CG20" i="43"/>
  <c r="BZ20" i="43"/>
  <c r="BY20" i="43"/>
  <c r="BR20" i="43"/>
  <c r="BQ20" i="43"/>
  <c r="LK19" i="43"/>
  <c r="LF19" i="43"/>
  <c r="KJ19" i="43"/>
  <c r="KG19" i="43"/>
  <c r="KF19" i="43"/>
  <c r="KC19" i="43"/>
  <c r="KD19" i="43" s="1"/>
  <c r="KE19" i="43" s="1"/>
  <c r="KH19" i="43" s="1"/>
  <c r="KI19" i="43" s="1"/>
  <c r="KB19" i="43"/>
  <c r="JZ19" i="43"/>
  <c r="JW19" i="43"/>
  <c r="JT19" i="43"/>
  <c r="JR19" i="43"/>
  <c r="JG19" i="43"/>
  <c r="IY19" i="43"/>
  <c r="IZ19" i="43" s="1"/>
  <c r="HV19" i="43"/>
  <c r="HU19" i="43"/>
  <c r="HI19" i="43"/>
  <c r="HF19" i="43"/>
  <c r="HE19" i="43"/>
  <c r="HD19" i="43"/>
  <c r="HC19" i="43"/>
  <c r="HB19" i="43"/>
  <c r="HA19" i="43"/>
  <c r="GZ19" i="43"/>
  <c r="GY19" i="43"/>
  <c r="GX19" i="43"/>
  <c r="GW19" i="43"/>
  <c r="GV19" i="43"/>
  <c r="GU19" i="43"/>
  <c r="GT19" i="43"/>
  <c r="GS19" i="43"/>
  <c r="GR19" i="43"/>
  <c r="GQ19" i="43"/>
  <c r="GP19" i="43"/>
  <c r="GO19" i="43"/>
  <c r="GN19" i="43"/>
  <c r="GM19" i="43"/>
  <c r="GL19" i="43"/>
  <c r="GK19" i="43"/>
  <c r="GJ19" i="43"/>
  <c r="GI19" i="43"/>
  <c r="GH19" i="43"/>
  <c r="GG19" i="43"/>
  <c r="GF19" i="43"/>
  <c r="GE19" i="43"/>
  <c r="GD19" i="43"/>
  <c r="GC19" i="43"/>
  <c r="GB19" i="43"/>
  <c r="ET19" i="43"/>
  <c r="EX19" i="43" s="1"/>
  <c r="ER19" i="43"/>
  <c r="EQ19" i="43"/>
  <c r="EN19" i="43"/>
  <c r="EJ19" i="43"/>
  <c r="EK19" i="43" s="1"/>
  <c r="FY19" i="43" s="1"/>
  <c r="CP19" i="43"/>
  <c r="CO19" i="43"/>
  <c r="CH19" i="43"/>
  <c r="CG19" i="43"/>
  <c r="BZ19" i="43"/>
  <c r="BY19" i="43"/>
  <c r="BR19" i="43"/>
  <c r="BQ19" i="43"/>
  <c r="LK18" i="43"/>
  <c r="LF18" i="43"/>
  <c r="KJ18" i="43"/>
  <c r="KG18" i="43"/>
  <c r="KF18" i="43"/>
  <c r="KC18" i="43"/>
  <c r="KD18" i="43" s="1"/>
  <c r="KE18" i="43" s="1"/>
  <c r="KH18" i="43" s="1"/>
  <c r="KI18" i="43" s="1"/>
  <c r="KB18" i="43"/>
  <c r="JZ18" i="43"/>
  <c r="JW18" i="43"/>
  <c r="JT18" i="43"/>
  <c r="JR18" i="43"/>
  <c r="JG18" i="43"/>
  <c r="IY18" i="43"/>
  <c r="IZ18" i="43" s="1"/>
  <c r="HV18" i="43"/>
  <c r="HU18" i="43"/>
  <c r="HI18" i="43"/>
  <c r="HF18" i="43"/>
  <c r="HE18" i="43"/>
  <c r="HD18" i="43"/>
  <c r="HC18" i="43"/>
  <c r="HB18" i="43"/>
  <c r="HA18" i="43"/>
  <c r="GZ18" i="43"/>
  <c r="GY18" i="43"/>
  <c r="GX18" i="43"/>
  <c r="GW18" i="43"/>
  <c r="GV18" i="43"/>
  <c r="GU18" i="43"/>
  <c r="GT18" i="43"/>
  <c r="GS18" i="43"/>
  <c r="GR18" i="43"/>
  <c r="GQ18" i="43"/>
  <c r="GP18" i="43"/>
  <c r="GO18" i="43"/>
  <c r="GN18" i="43"/>
  <c r="GM18" i="43"/>
  <c r="GL18" i="43"/>
  <c r="GK18" i="43"/>
  <c r="GJ18" i="43"/>
  <c r="GI18" i="43"/>
  <c r="GH18" i="43"/>
  <c r="GG18" i="43"/>
  <c r="GF18" i="43"/>
  <c r="GE18" i="43"/>
  <c r="GD18" i="43"/>
  <c r="GC18" i="43"/>
  <c r="GB18" i="43"/>
  <c r="ET18" i="43"/>
  <c r="EX18" i="43" s="1"/>
  <c r="ER18" i="43"/>
  <c r="EQ18" i="43"/>
  <c r="EN18" i="43"/>
  <c r="EJ18" i="43"/>
  <c r="EK18" i="43" s="1"/>
  <c r="FY18" i="43" s="1"/>
  <c r="CP18" i="43"/>
  <c r="CO18" i="43"/>
  <c r="CH18" i="43"/>
  <c r="CG18" i="43"/>
  <c r="BZ18" i="43"/>
  <c r="BY18" i="43"/>
  <c r="BR18" i="43"/>
  <c r="BQ18" i="43"/>
  <c r="LK17" i="43"/>
  <c r="LF17" i="43"/>
  <c r="KJ17" i="43"/>
  <c r="KG17" i="43"/>
  <c r="KF17" i="43"/>
  <c r="KC17" i="43"/>
  <c r="KD17" i="43" s="1"/>
  <c r="KE17" i="43" s="1"/>
  <c r="KH17" i="43" s="1"/>
  <c r="KI17" i="43" s="1"/>
  <c r="KB17" i="43"/>
  <c r="JZ17" i="43"/>
  <c r="JW17" i="43"/>
  <c r="JT17" i="43"/>
  <c r="JR17" i="43"/>
  <c r="JG17" i="43"/>
  <c r="IY17" i="43"/>
  <c r="IZ17" i="43" s="1"/>
  <c r="HV17" i="43"/>
  <c r="HU17" i="43"/>
  <c r="HI17" i="43"/>
  <c r="HF17" i="43"/>
  <c r="HE17" i="43"/>
  <c r="HD17" i="43"/>
  <c r="HC17" i="43"/>
  <c r="HB17" i="43"/>
  <c r="HA17" i="43"/>
  <c r="GZ17" i="43"/>
  <c r="GY17" i="43"/>
  <c r="GX17" i="43"/>
  <c r="GW17" i="43"/>
  <c r="GV17" i="43"/>
  <c r="GU17" i="43"/>
  <c r="GT17" i="43"/>
  <c r="GS17" i="43"/>
  <c r="GR17" i="43"/>
  <c r="GQ17" i="43"/>
  <c r="GP17" i="43"/>
  <c r="GO17" i="43"/>
  <c r="GN17" i="43"/>
  <c r="GM17" i="43"/>
  <c r="GL17" i="43"/>
  <c r="GK17" i="43"/>
  <c r="GJ17" i="43"/>
  <c r="GI17" i="43"/>
  <c r="GH17" i="43"/>
  <c r="GG17" i="43"/>
  <c r="GF17" i="43"/>
  <c r="GE17" i="43"/>
  <c r="GD17" i="43"/>
  <c r="GC17" i="43"/>
  <c r="GB17" i="43"/>
  <c r="ET17" i="43"/>
  <c r="EX17" i="43" s="1"/>
  <c r="ER17" i="43"/>
  <c r="EQ17" i="43"/>
  <c r="EN17" i="43"/>
  <c r="EJ17" i="43"/>
  <c r="EK17" i="43" s="1"/>
  <c r="FY17" i="43" s="1"/>
  <c r="CP17" i="43"/>
  <c r="CO17" i="43"/>
  <c r="CH17" i="43"/>
  <c r="CG17" i="43"/>
  <c r="BZ17" i="43"/>
  <c r="BY17" i="43"/>
  <c r="BR17" i="43"/>
  <c r="BQ17" i="43"/>
  <c r="LK16" i="43"/>
  <c r="LF16" i="43"/>
  <c r="KJ16" i="43"/>
  <c r="KG16" i="43"/>
  <c r="KF16" i="43"/>
  <c r="KC16" i="43"/>
  <c r="KD16" i="43" s="1"/>
  <c r="KE16" i="43" s="1"/>
  <c r="KH16" i="43" s="1"/>
  <c r="KI16" i="43" s="1"/>
  <c r="KB16" i="43"/>
  <c r="JZ16" i="43"/>
  <c r="JW16" i="43"/>
  <c r="JT16" i="43"/>
  <c r="JR16" i="43"/>
  <c r="JG16" i="43"/>
  <c r="IY16" i="43"/>
  <c r="IZ16" i="43" s="1"/>
  <c r="HV16" i="43"/>
  <c r="HU16" i="43"/>
  <c r="HI16" i="43"/>
  <c r="HF16" i="43"/>
  <c r="HE16" i="43"/>
  <c r="HD16" i="43"/>
  <c r="HC16" i="43"/>
  <c r="HB16" i="43"/>
  <c r="HA16" i="43"/>
  <c r="GZ16" i="43"/>
  <c r="GY16" i="43"/>
  <c r="GX16" i="43"/>
  <c r="GW16" i="43"/>
  <c r="GV16" i="43"/>
  <c r="GU16" i="43"/>
  <c r="GT16" i="43"/>
  <c r="GS16" i="43"/>
  <c r="GR16" i="43"/>
  <c r="GQ16" i="43"/>
  <c r="GP16" i="43"/>
  <c r="GO16" i="43"/>
  <c r="GN16" i="43"/>
  <c r="GM16" i="43"/>
  <c r="GL16" i="43"/>
  <c r="GK16" i="43"/>
  <c r="GJ16" i="43"/>
  <c r="GI16" i="43"/>
  <c r="GH16" i="43"/>
  <c r="GG16" i="43"/>
  <c r="GF16" i="43"/>
  <c r="GE16" i="43"/>
  <c r="GD16" i="43"/>
  <c r="GC16" i="43"/>
  <c r="GB16" i="43"/>
  <c r="ET16" i="43"/>
  <c r="EX16" i="43" s="1"/>
  <c r="ER16" i="43"/>
  <c r="EQ16" i="43"/>
  <c r="EN16" i="43"/>
  <c r="EJ16" i="43"/>
  <c r="EK16" i="43" s="1"/>
  <c r="FY16" i="43" s="1"/>
  <c r="CP16" i="43"/>
  <c r="CO16" i="43"/>
  <c r="CH16" i="43"/>
  <c r="CG16" i="43"/>
  <c r="BZ16" i="43"/>
  <c r="BY16" i="43"/>
  <c r="BR16" i="43"/>
  <c r="BQ16" i="43"/>
  <c r="LK15" i="43"/>
  <c r="LF15" i="43"/>
  <c r="KJ15" i="43"/>
  <c r="KG15" i="43"/>
  <c r="KF15" i="43"/>
  <c r="KC15" i="43"/>
  <c r="KD15" i="43" s="1"/>
  <c r="KE15" i="43" s="1"/>
  <c r="KH15" i="43" s="1"/>
  <c r="KI15" i="43" s="1"/>
  <c r="KB15" i="43"/>
  <c r="JZ15" i="43"/>
  <c r="JW15" i="43"/>
  <c r="JT15" i="43"/>
  <c r="JR15" i="43"/>
  <c r="JG15" i="43"/>
  <c r="IY15" i="43"/>
  <c r="IZ15" i="43" s="1"/>
  <c r="HV15" i="43"/>
  <c r="HU15" i="43"/>
  <c r="HI15" i="43"/>
  <c r="HF15" i="43"/>
  <c r="HE15" i="43"/>
  <c r="HD15" i="43"/>
  <c r="HC15" i="43"/>
  <c r="HB15" i="43"/>
  <c r="HA15" i="43"/>
  <c r="GZ15" i="43"/>
  <c r="GY15" i="43"/>
  <c r="GX15" i="43"/>
  <c r="GW15" i="43"/>
  <c r="GV15" i="43"/>
  <c r="GU15" i="43"/>
  <c r="GT15" i="43"/>
  <c r="GS15" i="43"/>
  <c r="GR15" i="43"/>
  <c r="GQ15" i="43"/>
  <c r="GP15" i="43"/>
  <c r="GO15" i="43"/>
  <c r="GN15" i="43"/>
  <c r="GM15" i="43"/>
  <c r="GL15" i="43"/>
  <c r="GK15" i="43"/>
  <c r="GJ15" i="43"/>
  <c r="GI15" i="43"/>
  <c r="GH15" i="43"/>
  <c r="GG15" i="43"/>
  <c r="GF15" i="43"/>
  <c r="GE15" i="43"/>
  <c r="GD15" i="43"/>
  <c r="GC15" i="43"/>
  <c r="GB15" i="43"/>
  <c r="ET15" i="43"/>
  <c r="EX15" i="43" s="1"/>
  <c r="ER15" i="43"/>
  <c r="EQ15" i="43"/>
  <c r="EN15" i="43"/>
  <c r="EJ15" i="43"/>
  <c r="EK15" i="43" s="1"/>
  <c r="FY15" i="43" s="1"/>
  <c r="CP15" i="43"/>
  <c r="CO15" i="43"/>
  <c r="CH15" i="43"/>
  <c r="CG15" i="43"/>
  <c r="BZ15" i="43"/>
  <c r="BY15" i="43"/>
  <c r="BR15" i="43"/>
  <c r="BQ15" i="43"/>
  <c r="LK14" i="43"/>
  <c r="LF14" i="43"/>
  <c r="KJ14" i="43"/>
  <c r="KG14" i="43"/>
  <c r="KF14" i="43"/>
  <c r="KC14" i="43"/>
  <c r="KD14" i="43" s="1"/>
  <c r="KE14" i="43" s="1"/>
  <c r="KH14" i="43" s="1"/>
  <c r="KI14" i="43" s="1"/>
  <c r="KB14" i="43"/>
  <c r="JZ14" i="43"/>
  <c r="JW14" i="43"/>
  <c r="JT14" i="43"/>
  <c r="JR14" i="43"/>
  <c r="JG14" i="43"/>
  <c r="IY14" i="43"/>
  <c r="IZ14" i="43" s="1"/>
  <c r="HV14" i="43"/>
  <c r="HU14" i="43"/>
  <c r="HI14" i="43"/>
  <c r="HF14" i="43"/>
  <c r="HE14" i="43"/>
  <c r="HD14" i="43"/>
  <c r="HC14" i="43"/>
  <c r="HB14" i="43"/>
  <c r="HA14" i="43"/>
  <c r="GZ14" i="43"/>
  <c r="GY14" i="43"/>
  <c r="GX14" i="43"/>
  <c r="GW14" i="43"/>
  <c r="GV14" i="43"/>
  <c r="GU14" i="43"/>
  <c r="GT14" i="43"/>
  <c r="GS14" i="43"/>
  <c r="GR14" i="43"/>
  <c r="GQ14" i="43"/>
  <c r="GP14" i="43"/>
  <c r="GO14" i="43"/>
  <c r="GN14" i="43"/>
  <c r="GM14" i="43"/>
  <c r="GL14" i="43"/>
  <c r="GK14" i="43"/>
  <c r="GJ14" i="43"/>
  <c r="GI14" i="43"/>
  <c r="GH14" i="43"/>
  <c r="GG14" i="43"/>
  <c r="GF14" i="43"/>
  <c r="GE14" i="43"/>
  <c r="GD14" i="43"/>
  <c r="GC14" i="43"/>
  <c r="GB14" i="43"/>
  <c r="ET14" i="43"/>
  <c r="EX14" i="43" s="1"/>
  <c r="ER14" i="43"/>
  <c r="EQ14" i="43"/>
  <c r="EN14" i="43"/>
  <c r="EJ14" i="43"/>
  <c r="EK14" i="43" s="1"/>
  <c r="FY14" i="43" s="1"/>
  <c r="CP14" i="43"/>
  <c r="CO14" i="43"/>
  <c r="CH14" i="43"/>
  <c r="CG14" i="43"/>
  <c r="BZ14" i="43"/>
  <c r="BY14" i="43"/>
  <c r="BR14" i="43"/>
  <c r="BQ14" i="43"/>
  <c r="LK13" i="43"/>
  <c r="LF13" i="43"/>
  <c r="KJ13" i="43"/>
  <c r="KG13" i="43"/>
  <c r="KF13" i="43"/>
  <c r="KC13" i="43"/>
  <c r="KD13" i="43" s="1"/>
  <c r="KE13" i="43" s="1"/>
  <c r="KH13" i="43" s="1"/>
  <c r="KI13" i="43" s="1"/>
  <c r="KB13" i="43"/>
  <c r="JZ13" i="43"/>
  <c r="JW13" i="43"/>
  <c r="JT13" i="43"/>
  <c r="JR13" i="43"/>
  <c r="JG13" i="43"/>
  <c r="IY13" i="43"/>
  <c r="IZ13" i="43" s="1"/>
  <c r="HV13" i="43"/>
  <c r="HU13" i="43"/>
  <c r="HI13" i="43"/>
  <c r="HF13" i="43"/>
  <c r="HE13" i="43"/>
  <c r="HD13" i="43"/>
  <c r="HC13" i="43"/>
  <c r="HB13" i="43"/>
  <c r="HA13" i="43"/>
  <c r="GZ13" i="43"/>
  <c r="GY13" i="43"/>
  <c r="GX13" i="43"/>
  <c r="GW13" i="43"/>
  <c r="GV13" i="43"/>
  <c r="GU13" i="43"/>
  <c r="GT13" i="43"/>
  <c r="GS13" i="43"/>
  <c r="GR13" i="43"/>
  <c r="GQ13" i="43"/>
  <c r="GP13" i="43"/>
  <c r="GO13" i="43"/>
  <c r="GN13" i="43"/>
  <c r="GM13" i="43"/>
  <c r="GL13" i="43"/>
  <c r="GK13" i="43"/>
  <c r="GJ13" i="43"/>
  <c r="GI13" i="43"/>
  <c r="GH13" i="43"/>
  <c r="GG13" i="43"/>
  <c r="GF13" i="43"/>
  <c r="GE13" i="43"/>
  <c r="GD13" i="43"/>
  <c r="GC13" i="43"/>
  <c r="GB13" i="43"/>
  <c r="ET13" i="43"/>
  <c r="EX13" i="43" s="1"/>
  <c r="ER13" i="43"/>
  <c r="EQ13" i="43"/>
  <c r="EN13" i="43"/>
  <c r="EJ13" i="43"/>
  <c r="EK13" i="43" s="1"/>
  <c r="FY13" i="43" s="1"/>
  <c r="CP13" i="43"/>
  <c r="CO13" i="43"/>
  <c r="CH13" i="43"/>
  <c r="CG13" i="43"/>
  <c r="BZ13" i="43"/>
  <c r="BY13" i="43"/>
  <c r="BR13" i="43"/>
  <c r="BQ13" i="43"/>
  <c r="LK12" i="43"/>
  <c r="LF12" i="43"/>
  <c r="KJ12" i="43"/>
  <c r="KG12" i="43"/>
  <c r="KF12" i="43"/>
  <c r="KC12" i="43"/>
  <c r="KD12" i="43" s="1"/>
  <c r="KE12" i="43" s="1"/>
  <c r="KH12" i="43" s="1"/>
  <c r="KI12" i="43" s="1"/>
  <c r="KB12" i="43"/>
  <c r="JZ12" i="43"/>
  <c r="JW12" i="43"/>
  <c r="JT12" i="43"/>
  <c r="JR12" i="43"/>
  <c r="JG12" i="43"/>
  <c r="IY12" i="43"/>
  <c r="IZ12" i="43" s="1"/>
  <c r="HV12" i="43"/>
  <c r="HU12" i="43"/>
  <c r="HI12" i="43"/>
  <c r="HF12" i="43"/>
  <c r="HE12" i="43"/>
  <c r="HD12" i="43"/>
  <c r="HC12" i="43"/>
  <c r="HB12" i="43"/>
  <c r="HA12" i="43"/>
  <c r="GZ12" i="43"/>
  <c r="GY12" i="43"/>
  <c r="GX12" i="43"/>
  <c r="GW12" i="43"/>
  <c r="GV12" i="43"/>
  <c r="GU12" i="43"/>
  <c r="GT12" i="43"/>
  <c r="GS12" i="43"/>
  <c r="GR12" i="43"/>
  <c r="GQ12" i="43"/>
  <c r="GP12" i="43"/>
  <c r="GO12" i="43"/>
  <c r="GN12" i="43"/>
  <c r="GM12" i="43"/>
  <c r="GL12" i="43"/>
  <c r="GK12" i="43"/>
  <c r="GJ12" i="43"/>
  <c r="GI12" i="43"/>
  <c r="GH12" i="43"/>
  <c r="GG12" i="43"/>
  <c r="GF12" i="43"/>
  <c r="GE12" i="43"/>
  <c r="GD12" i="43"/>
  <c r="GC12" i="43"/>
  <c r="GB12" i="43"/>
  <c r="ET12" i="43"/>
  <c r="EX12" i="43" s="1"/>
  <c r="ER12" i="43"/>
  <c r="EQ12" i="43"/>
  <c r="EN12" i="43"/>
  <c r="EJ12" i="43"/>
  <c r="EK12" i="43" s="1"/>
  <c r="FY12" i="43" s="1"/>
  <c r="CP12" i="43"/>
  <c r="CO12" i="43"/>
  <c r="CH12" i="43"/>
  <c r="CG12" i="43"/>
  <c r="BZ12" i="43"/>
  <c r="BY12" i="43"/>
  <c r="BR12" i="43"/>
  <c r="BQ12" i="43"/>
  <c r="LK11" i="43"/>
  <c r="LF11" i="43"/>
  <c r="KJ11" i="43"/>
  <c r="KG11" i="43"/>
  <c r="KF11" i="43"/>
  <c r="KC11" i="43"/>
  <c r="KD11" i="43" s="1"/>
  <c r="KE11" i="43" s="1"/>
  <c r="KH11" i="43" s="1"/>
  <c r="KI11" i="43" s="1"/>
  <c r="KB11" i="43"/>
  <c r="JZ11" i="43"/>
  <c r="JW11" i="43"/>
  <c r="JT11" i="43"/>
  <c r="JR11" i="43"/>
  <c r="JG11" i="43"/>
  <c r="IY11" i="43"/>
  <c r="IZ11" i="43" s="1"/>
  <c r="HU11" i="43"/>
  <c r="HI11" i="43"/>
  <c r="HF11" i="43"/>
  <c r="HE11" i="43"/>
  <c r="HD11" i="43"/>
  <c r="HC11" i="43"/>
  <c r="HB11" i="43"/>
  <c r="HA11" i="43"/>
  <c r="GZ11" i="43"/>
  <c r="GY11" i="43"/>
  <c r="GX11" i="43"/>
  <c r="GW11" i="43"/>
  <c r="GV11" i="43"/>
  <c r="GU11" i="43"/>
  <c r="GT11" i="43"/>
  <c r="GS11" i="43"/>
  <c r="GR11" i="43"/>
  <c r="GQ11" i="43"/>
  <c r="GP11" i="43"/>
  <c r="GO11" i="43"/>
  <c r="GN11" i="43"/>
  <c r="GM11" i="43"/>
  <c r="GL11" i="43"/>
  <c r="GK11" i="43"/>
  <c r="GJ11" i="43"/>
  <c r="GI11" i="43"/>
  <c r="GH11" i="43"/>
  <c r="GG11" i="43"/>
  <c r="GF11" i="43"/>
  <c r="GE11" i="43"/>
  <c r="GD11" i="43"/>
  <c r="GC11" i="43"/>
  <c r="GB11" i="43"/>
  <c r="ET11" i="43"/>
  <c r="EX11" i="43" s="1"/>
  <c r="ER11" i="43"/>
  <c r="EQ11" i="43"/>
  <c r="EN11" i="43"/>
  <c r="EJ11" i="43"/>
  <c r="EK11" i="43" s="1"/>
  <c r="FY11" i="43" s="1"/>
  <c r="CP11" i="43"/>
  <c r="CO11" i="43"/>
  <c r="CH11" i="43"/>
  <c r="CG11" i="43"/>
  <c r="BZ11" i="43"/>
  <c r="BY11" i="43"/>
  <c r="BR11" i="43"/>
  <c r="BQ11" i="43"/>
  <c r="BI38" i="43"/>
  <c r="BI37" i="43"/>
  <c r="BI36" i="43"/>
  <c r="BI35" i="43"/>
  <c r="BI34" i="43"/>
  <c r="BI33" i="43"/>
  <c r="BI32" i="43"/>
  <c r="BI31" i="43"/>
  <c r="BI30" i="43"/>
  <c r="BI29" i="43"/>
  <c r="BI28" i="43"/>
  <c r="BI27" i="43"/>
  <c r="BI26" i="43"/>
  <c r="BI25" i="43"/>
  <c r="BI24" i="43"/>
  <c r="BI23" i="43"/>
  <c r="BI22" i="43"/>
  <c r="BI21" i="43"/>
  <c r="BI20" i="43"/>
  <c r="BI19" i="43"/>
  <c r="BI18" i="43"/>
  <c r="BI17" i="43"/>
  <c r="BI16" i="43"/>
  <c r="BI15" i="43"/>
  <c r="BI14" i="43"/>
  <c r="BI13" i="43"/>
  <c r="BI12" i="43"/>
  <c r="BI11" i="43"/>
  <c r="BA38" i="43"/>
  <c r="AZ38" i="43"/>
  <c r="AU38" i="43"/>
  <c r="AT38" i="43"/>
  <c r="BA37" i="43"/>
  <c r="AZ37" i="43"/>
  <c r="AU37" i="43"/>
  <c r="AT37" i="43"/>
  <c r="BA36" i="43"/>
  <c r="AZ36" i="43"/>
  <c r="AU36" i="43"/>
  <c r="AT36" i="43"/>
  <c r="BA35" i="43"/>
  <c r="F35" i="43" s="1"/>
  <c r="AZ35" i="43"/>
  <c r="AU35" i="43"/>
  <c r="AT35" i="43"/>
  <c r="BA34" i="43"/>
  <c r="AZ34" i="43"/>
  <c r="AU34" i="43"/>
  <c r="AT34" i="43"/>
  <c r="BA33" i="43"/>
  <c r="F33" i="43" s="1"/>
  <c r="AZ33" i="43"/>
  <c r="AU33" i="43"/>
  <c r="AT33" i="43"/>
  <c r="BA32" i="43"/>
  <c r="F32" i="43" s="1"/>
  <c r="AZ32" i="43"/>
  <c r="AU32" i="43"/>
  <c r="AT32" i="43"/>
  <c r="BA31" i="43"/>
  <c r="AZ31" i="43"/>
  <c r="AU31" i="43"/>
  <c r="AT31" i="43"/>
  <c r="BA30" i="43"/>
  <c r="AZ30" i="43"/>
  <c r="AU30" i="43"/>
  <c r="AT30" i="43"/>
  <c r="BA29" i="43"/>
  <c r="AZ29" i="43"/>
  <c r="AU29" i="43"/>
  <c r="AT29" i="43"/>
  <c r="BA28" i="43"/>
  <c r="AZ28" i="43"/>
  <c r="AU28" i="43"/>
  <c r="AT28" i="43"/>
  <c r="BA27" i="43"/>
  <c r="F27" i="43" s="1"/>
  <c r="AZ27" i="43"/>
  <c r="AU27" i="43"/>
  <c r="AT27" i="43"/>
  <c r="BA26" i="43"/>
  <c r="AZ26" i="43"/>
  <c r="AU26" i="43"/>
  <c r="AT26" i="43"/>
  <c r="BA25" i="43"/>
  <c r="F25" i="43" s="1"/>
  <c r="AZ25" i="43"/>
  <c r="AU25" i="43"/>
  <c r="AT25" i="43"/>
  <c r="BA24" i="43"/>
  <c r="AZ24" i="43"/>
  <c r="AU24" i="43"/>
  <c r="AT24" i="43"/>
  <c r="BA23" i="43"/>
  <c r="AZ23" i="43"/>
  <c r="AU23" i="43"/>
  <c r="AT23" i="43"/>
  <c r="BA22" i="43"/>
  <c r="F22" i="43" s="1"/>
  <c r="AZ22" i="43"/>
  <c r="AU22" i="43"/>
  <c r="AT22" i="43"/>
  <c r="BA21" i="43"/>
  <c r="F21" i="43" s="1"/>
  <c r="AZ21" i="43"/>
  <c r="AU21" i="43"/>
  <c r="AT21" i="43"/>
  <c r="BA20" i="43"/>
  <c r="AZ20" i="43"/>
  <c r="AU20" i="43"/>
  <c r="AT20" i="43"/>
  <c r="BA19" i="43"/>
  <c r="F19" i="43" s="1"/>
  <c r="AZ19" i="43"/>
  <c r="AU19" i="43"/>
  <c r="AT19" i="43"/>
  <c r="BA18" i="43"/>
  <c r="AZ18" i="43"/>
  <c r="AU18" i="43"/>
  <c r="AT18" i="43"/>
  <c r="BA17" i="43"/>
  <c r="AZ17" i="43"/>
  <c r="AU17" i="43"/>
  <c r="AT17" i="43"/>
  <c r="BA16" i="43"/>
  <c r="F16" i="43" s="1"/>
  <c r="AZ16" i="43"/>
  <c r="AU16" i="43"/>
  <c r="AT16" i="43"/>
  <c r="BA15" i="43"/>
  <c r="AZ15" i="43"/>
  <c r="AU15" i="43"/>
  <c r="AT15" i="43"/>
  <c r="BA14" i="43"/>
  <c r="AZ14" i="43"/>
  <c r="AU14" i="43"/>
  <c r="AT14" i="43"/>
  <c r="BA13" i="43"/>
  <c r="AZ13" i="43"/>
  <c r="AU13" i="43"/>
  <c r="AT13" i="43"/>
  <c r="BA12" i="43"/>
  <c r="AZ12" i="43"/>
  <c r="AU12" i="43"/>
  <c r="AT12" i="43"/>
  <c r="BA11" i="43"/>
  <c r="F11" i="43" s="1"/>
  <c r="AZ11" i="43"/>
  <c r="AU11" i="43"/>
  <c r="AT11" i="43"/>
  <c r="AA38" i="43"/>
  <c r="AA37" i="43"/>
  <c r="AA36" i="43"/>
  <c r="AA35" i="43"/>
  <c r="AA34" i="43"/>
  <c r="AA33" i="43"/>
  <c r="AA32" i="43"/>
  <c r="AA31" i="43"/>
  <c r="AA30" i="43"/>
  <c r="AA29" i="43"/>
  <c r="AA28" i="43"/>
  <c r="AA27" i="43"/>
  <c r="AA26" i="43"/>
  <c r="AA25" i="43"/>
  <c r="AA24" i="43"/>
  <c r="AA23" i="43"/>
  <c r="AA22" i="43"/>
  <c r="AA21" i="43"/>
  <c r="AA20" i="43"/>
  <c r="AA19" i="43"/>
  <c r="AA18" i="43"/>
  <c r="AA17" i="43"/>
  <c r="AA16" i="43"/>
  <c r="AA15" i="43"/>
  <c r="AA14" i="43"/>
  <c r="AA13" i="43"/>
  <c r="AA12" i="43"/>
  <c r="AA11" i="43"/>
  <c r="K38" i="43"/>
  <c r="I38" i="43"/>
  <c r="AB38" i="43" s="1"/>
  <c r="H38" i="43"/>
  <c r="G38" i="43"/>
  <c r="E38" i="43"/>
  <c r="D38" i="43"/>
  <c r="C38" i="43"/>
  <c r="B38" i="43"/>
  <c r="K37" i="43"/>
  <c r="I37" i="43"/>
  <c r="W37" i="43" s="1"/>
  <c r="H37" i="43"/>
  <c r="G37" i="43"/>
  <c r="E37" i="43"/>
  <c r="D37" i="43"/>
  <c r="C37" i="43"/>
  <c r="B37" i="43"/>
  <c r="K36" i="43"/>
  <c r="J36" i="43"/>
  <c r="I36" i="43"/>
  <c r="H36" i="43"/>
  <c r="G36" i="43"/>
  <c r="F36" i="43"/>
  <c r="E36" i="43"/>
  <c r="D36" i="43"/>
  <c r="C36" i="43"/>
  <c r="B36" i="43"/>
  <c r="K35" i="43"/>
  <c r="I35" i="43"/>
  <c r="H35" i="43"/>
  <c r="G35" i="43"/>
  <c r="E35" i="43"/>
  <c r="D35" i="43"/>
  <c r="C35" i="43"/>
  <c r="B35" i="43"/>
  <c r="K34" i="43"/>
  <c r="I34" i="43"/>
  <c r="H34" i="43"/>
  <c r="G34" i="43"/>
  <c r="F34" i="43"/>
  <c r="E34" i="43"/>
  <c r="D34" i="43"/>
  <c r="C34" i="43"/>
  <c r="B34" i="43"/>
  <c r="K33" i="43"/>
  <c r="I33" i="43"/>
  <c r="Z33" i="43" s="1"/>
  <c r="H33" i="43"/>
  <c r="G33" i="43"/>
  <c r="E33" i="43"/>
  <c r="D33" i="43"/>
  <c r="C33" i="43"/>
  <c r="B33" i="43"/>
  <c r="K32" i="43"/>
  <c r="I32" i="43"/>
  <c r="Z32" i="43" s="1"/>
  <c r="H32" i="43"/>
  <c r="G32" i="43"/>
  <c r="E32" i="43"/>
  <c r="D32" i="43"/>
  <c r="C32" i="43"/>
  <c r="B32" i="43"/>
  <c r="K31" i="43"/>
  <c r="I31" i="43"/>
  <c r="H31" i="43"/>
  <c r="G31" i="43"/>
  <c r="F31" i="43"/>
  <c r="E31" i="43"/>
  <c r="D31" i="43"/>
  <c r="C31" i="43"/>
  <c r="B31" i="43"/>
  <c r="K30" i="43"/>
  <c r="I30" i="43"/>
  <c r="H30" i="43"/>
  <c r="G30" i="43"/>
  <c r="E30" i="43"/>
  <c r="D30" i="43"/>
  <c r="C30" i="43"/>
  <c r="B30" i="43"/>
  <c r="K29" i="43"/>
  <c r="I29" i="43"/>
  <c r="H29" i="43"/>
  <c r="G29" i="43"/>
  <c r="E29" i="43"/>
  <c r="D29" i="43"/>
  <c r="C29" i="43"/>
  <c r="B29" i="43"/>
  <c r="K28" i="43"/>
  <c r="J28" i="43"/>
  <c r="I28" i="43"/>
  <c r="H28" i="43"/>
  <c r="G28" i="43"/>
  <c r="F28" i="43"/>
  <c r="E28" i="43"/>
  <c r="D28" i="43"/>
  <c r="C28" i="43"/>
  <c r="B28" i="43"/>
  <c r="K27" i="43"/>
  <c r="I27" i="43"/>
  <c r="H27" i="43"/>
  <c r="G27" i="43"/>
  <c r="E27" i="43"/>
  <c r="D27" i="43"/>
  <c r="C27" i="43"/>
  <c r="B27" i="43"/>
  <c r="K26" i="43"/>
  <c r="I26" i="43"/>
  <c r="FM26" i="43" s="1"/>
  <c r="H26" i="43"/>
  <c r="G26" i="43"/>
  <c r="F26" i="43"/>
  <c r="E26" i="43"/>
  <c r="D26" i="43"/>
  <c r="C26" i="43"/>
  <c r="B26" i="43"/>
  <c r="K25" i="43"/>
  <c r="I25" i="43"/>
  <c r="H25" i="43"/>
  <c r="G25" i="43"/>
  <c r="E25" i="43"/>
  <c r="JD25" i="43" s="1"/>
  <c r="D25" i="43"/>
  <c r="A25" i="43" s="1"/>
  <c r="C25" i="43"/>
  <c r="B25" i="43"/>
  <c r="K24" i="43"/>
  <c r="I24" i="43"/>
  <c r="H24" i="43"/>
  <c r="G24" i="43"/>
  <c r="F24" i="43"/>
  <c r="E24" i="43"/>
  <c r="JD24" i="43" s="1"/>
  <c r="D24" i="43"/>
  <c r="C24" i="43"/>
  <c r="B24" i="43"/>
  <c r="K23" i="43"/>
  <c r="I23" i="43"/>
  <c r="H23" i="43"/>
  <c r="G23" i="43"/>
  <c r="F23" i="43"/>
  <c r="E23" i="43"/>
  <c r="D23" i="43"/>
  <c r="C23" i="43"/>
  <c r="B23" i="43"/>
  <c r="K22" i="43"/>
  <c r="I22" i="43"/>
  <c r="JF22" i="43" s="1"/>
  <c r="H22" i="43"/>
  <c r="G22" i="43"/>
  <c r="E22" i="43"/>
  <c r="D22" i="43"/>
  <c r="C22" i="43"/>
  <c r="B22" i="43"/>
  <c r="K21" i="43"/>
  <c r="I21" i="43"/>
  <c r="KK21" i="43" s="1"/>
  <c r="HL21" i="43" s="1"/>
  <c r="H21" i="43"/>
  <c r="G21" i="43"/>
  <c r="E21" i="43"/>
  <c r="D21" i="43"/>
  <c r="C21" i="43"/>
  <c r="B21" i="43"/>
  <c r="K20" i="43"/>
  <c r="I20" i="43"/>
  <c r="H20" i="43"/>
  <c r="G20" i="43"/>
  <c r="F20" i="43"/>
  <c r="E20" i="43"/>
  <c r="JC20" i="43" s="1"/>
  <c r="D20" i="43"/>
  <c r="A20" i="43" s="1"/>
  <c r="C20" i="43"/>
  <c r="B20" i="43"/>
  <c r="K19" i="43"/>
  <c r="I19" i="43"/>
  <c r="FS19" i="43" s="1"/>
  <c r="H19" i="43"/>
  <c r="G19" i="43"/>
  <c r="E19" i="43"/>
  <c r="JB19" i="43" s="1"/>
  <c r="D19" i="43"/>
  <c r="A19" i="43" s="1"/>
  <c r="C19" i="43"/>
  <c r="B19" i="43"/>
  <c r="K18" i="43"/>
  <c r="I18" i="43"/>
  <c r="FS18" i="43" s="1"/>
  <c r="H18" i="43"/>
  <c r="G18" i="43"/>
  <c r="F18" i="43"/>
  <c r="E18" i="43"/>
  <c r="JB18" i="43" s="1"/>
  <c r="D18" i="43"/>
  <c r="C18" i="43"/>
  <c r="B18" i="43"/>
  <c r="K17" i="43"/>
  <c r="I17" i="43"/>
  <c r="FS17" i="43" s="1"/>
  <c r="H17" i="43"/>
  <c r="G17" i="43"/>
  <c r="F17" i="43"/>
  <c r="E17" i="43"/>
  <c r="JB17" i="43" s="1"/>
  <c r="D17" i="43"/>
  <c r="C17" i="43"/>
  <c r="B17" i="43"/>
  <c r="K16" i="43"/>
  <c r="I16" i="43"/>
  <c r="H16" i="43"/>
  <c r="G16" i="43"/>
  <c r="E16" i="43"/>
  <c r="JB16" i="43" s="1"/>
  <c r="D16" i="43"/>
  <c r="A16" i="43" s="1"/>
  <c r="C16" i="43"/>
  <c r="B16" i="43"/>
  <c r="K15" i="43"/>
  <c r="I15" i="43"/>
  <c r="H15" i="43"/>
  <c r="G15" i="43"/>
  <c r="F15" i="43"/>
  <c r="E15" i="43"/>
  <c r="JB15" i="43" s="1"/>
  <c r="D15" i="43"/>
  <c r="C15" i="43"/>
  <c r="A15" i="43" s="1"/>
  <c r="B15" i="43"/>
  <c r="K14" i="43"/>
  <c r="I14" i="43"/>
  <c r="Z14" i="43" s="1"/>
  <c r="H14" i="43"/>
  <c r="G14" i="43"/>
  <c r="E14" i="43"/>
  <c r="JB14" i="43" s="1"/>
  <c r="D14" i="43"/>
  <c r="C14" i="43"/>
  <c r="B14" i="43"/>
  <c r="K13" i="43"/>
  <c r="I13" i="43"/>
  <c r="FS13" i="43" s="1"/>
  <c r="H13" i="43"/>
  <c r="G13" i="43"/>
  <c r="E13" i="43"/>
  <c r="JD13" i="43" s="1"/>
  <c r="D13" i="43"/>
  <c r="C13" i="43"/>
  <c r="B13" i="43"/>
  <c r="K12" i="43"/>
  <c r="I12" i="43"/>
  <c r="FS12" i="43" s="1"/>
  <c r="H12" i="43"/>
  <c r="G12" i="43"/>
  <c r="F12" i="43"/>
  <c r="E12" i="43"/>
  <c r="JB12" i="43" s="1"/>
  <c r="D12" i="43"/>
  <c r="C12" i="43"/>
  <c r="B12" i="43"/>
  <c r="K11" i="43"/>
  <c r="I11" i="43"/>
  <c r="FR11" i="43" s="1"/>
  <c r="H11" i="43"/>
  <c r="G11" i="43"/>
  <c r="E11" i="43"/>
  <c r="JB11" i="43" s="1"/>
  <c r="D11" i="43"/>
  <c r="C11" i="43"/>
  <c r="B11" i="43"/>
  <c r="ER10" i="43"/>
  <c r="LL25" i="43" l="1"/>
  <c r="LM25" i="43"/>
  <c r="HV11" i="43"/>
  <c r="LM24" i="43"/>
  <c r="LM11" i="43"/>
  <c r="W15" i="43"/>
  <c r="FS16" i="43"/>
  <c r="LL32" i="43"/>
  <c r="A13" i="43"/>
  <c r="A26" i="43"/>
  <c r="A37" i="43"/>
  <c r="LM16" i="43"/>
  <c r="LM23" i="43"/>
  <c r="LL34" i="43"/>
  <c r="FL20" i="43"/>
  <c r="A34" i="43"/>
  <c r="A21" i="43"/>
  <c r="A22" i="43"/>
  <c r="A23" i="43"/>
  <c r="A17" i="43"/>
  <c r="A24" i="43"/>
  <c r="A35" i="43"/>
  <c r="A36" i="43"/>
  <c r="A27" i="43"/>
  <c r="A28" i="43"/>
  <c r="A18" i="43"/>
  <c r="A29" i="43"/>
  <c r="A30" i="43"/>
  <c r="A31" i="43"/>
  <c r="JX21" i="43"/>
  <c r="JA21" i="43"/>
  <c r="JX22" i="43"/>
  <c r="JA22" i="43"/>
  <c r="JQ22" i="43"/>
  <c r="JE25" i="43"/>
  <c r="FO25" i="43"/>
  <c r="FL25" i="43"/>
  <c r="FS25" i="43"/>
  <c r="FK25" i="43"/>
  <c r="FR25" i="43"/>
  <c r="FJ25" i="43"/>
  <c r="DQ25" i="43"/>
  <c r="DP25" i="43" s="1"/>
  <c r="KL25" i="43"/>
  <c r="FQ25" i="43"/>
  <c r="KK25" i="43"/>
  <c r="HL25" i="43" s="1"/>
  <c r="HN25" i="43" s="1"/>
  <c r="JF25" i="43"/>
  <c r="FP25" i="43"/>
  <c r="AB12" i="43"/>
  <c r="Z18" i="43"/>
  <c r="AB22" i="43"/>
  <c r="AB26" i="43"/>
  <c r="BB14" i="43"/>
  <c r="FK11" i="43"/>
  <c r="FS11" i="43"/>
  <c r="JC11" i="43"/>
  <c r="JU11" i="43"/>
  <c r="FL12" i="43"/>
  <c r="JC12" i="43"/>
  <c r="JU12" i="43"/>
  <c r="FL13" i="43"/>
  <c r="JC13" i="43"/>
  <c r="JU13" i="43"/>
  <c r="FL14" i="43"/>
  <c r="JC14" i="43"/>
  <c r="JU14" i="43"/>
  <c r="FL15" i="43"/>
  <c r="JC15" i="43"/>
  <c r="JU15" i="43"/>
  <c r="FL16" i="43"/>
  <c r="JC16" i="43"/>
  <c r="JU16" i="43"/>
  <c r="FL17" i="43"/>
  <c r="JC17" i="43"/>
  <c r="JU17" i="43"/>
  <c r="FL18" i="43"/>
  <c r="JC18" i="43"/>
  <c r="JU18" i="43"/>
  <c r="FL19" i="43"/>
  <c r="JC19" i="43"/>
  <c r="JU19" i="43"/>
  <c r="JF20" i="43"/>
  <c r="KA20" i="43"/>
  <c r="KL20" i="43"/>
  <c r="FQ21" i="43"/>
  <c r="JB21" i="43"/>
  <c r="JU21" i="43"/>
  <c r="DQ22" i="43"/>
  <c r="DP22" i="43" s="1"/>
  <c r="FP22" i="43"/>
  <c r="JC22" i="43"/>
  <c r="KK22" i="43"/>
  <c r="HL22" i="43" s="1"/>
  <c r="FQ23" i="43"/>
  <c r="FL24" i="43"/>
  <c r="JX23" i="43"/>
  <c r="JA23" i="43"/>
  <c r="JQ23" i="43"/>
  <c r="KK26" i="43"/>
  <c r="HL26" i="43" s="1"/>
  <c r="HN26" i="43" s="1"/>
  <c r="JF26" i="43"/>
  <c r="FO26" i="43"/>
  <c r="JE26" i="43"/>
  <c r="HZ26" i="43"/>
  <c r="FN26" i="43"/>
  <c r="FL26" i="43"/>
  <c r="FS26" i="43"/>
  <c r="FK26" i="43"/>
  <c r="FR26" i="43"/>
  <c r="FJ26" i="43"/>
  <c r="DQ26" i="43"/>
  <c r="DP26" i="43" s="1"/>
  <c r="FQ26" i="43"/>
  <c r="KL26" i="43"/>
  <c r="FP26" i="43"/>
  <c r="Z27" i="43"/>
  <c r="KL27" i="43"/>
  <c r="FP27" i="43"/>
  <c r="KK27" i="43"/>
  <c r="HL27" i="43" s="1"/>
  <c r="JF27" i="43"/>
  <c r="FO27" i="43"/>
  <c r="JE27" i="43"/>
  <c r="HZ27" i="43"/>
  <c r="FN27" i="43"/>
  <c r="FM27" i="43"/>
  <c r="FL27" i="43"/>
  <c r="FS27" i="43"/>
  <c r="FK27" i="43"/>
  <c r="FR27" i="43"/>
  <c r="FJ27" i="43"/>
  <c r="DQ27" i="43"/>
  <c r="DP27" i="43" s="1"/>
  <c r="FQ27" i="43"/>
  <c r="KA29" i="43"/>
  <c r="JX29" i="43"/>
  <c r="JD29" i="43"/>
  <c r="JU29" i="43"/>
  <c r="JC29" i="43"/>
  <c r="JB29" i="43"/>
  <c r="JA29" i="43"/>
  <c r="JQ29" i="43"/>
  <c r="KA30" i="43"/>
  <c r="JX30" i="43"/>
  <c r="JD30" i="43"/>
  <c r="JU30" i="43"/>
  <c r="JC30" i="43"/>
  <c r="JB30" i="43"/>
  <c r="JA30" i="43"/>
  <c r="JQ30" i="43"/>
  <c r="KL34" i="43"/>
  <c r="FP34" i="43"/>
  <c r="KK34" i="43"/>
  <c r="HL34" i="43" s="1"/>
  <c r="JF34" i="43"/>
  <c r="FO34" i="43"/>
  <c r="JE34" i="43"/>
  <c r="HZ34" i="43"/>
  <c r="FN34" i="43"/>
  <c r="FM34" i="43"/>
  <c r="FL34" i="43"/>
  <c r="FS34" i="43"/>
  <c r="FK34" i="43"/>
  <c r="FR34" i="43"/>
  <c r="FJ34" i="43"/>
  <c r="DQ34" i="43"/>
  <c r="DP34" i="43" s="1"/>
  <c r="FQ34" i="43"/>
  <c r="KL35" i="43"/>
  <c r="FP35" i="43"/>
  <c r="KK35" i="43"/>
  <c r="HL35" i="43" s="1"/>
  <c r="JF35" i="43"/>
  <c r="FO35" i="43"/>
  <c r="JE35" i="43"/>
  <c r="HZ35" i="43"/>
  <c r="FN35" i="43"/>
  <c r="FM35" i="43"/>
  <c r="FL35" i="43"/>
  <c r="FS35" i="43"/>
  <c r="FK35" i="43"/>
  <c r="FR35" i="43"/>
  <c r="FJ35" i="43"/>
  <c r="DQ35" i="43"/>
  <c r="DP35" i="43" s="1"/>
  <c r="FQ35" i="43"/>
  <c r="KA37" i="43"/>
  <c r="JX37" i="43"/>
  <c r="JD37" i="43"/>
  <c r="JU37" i="43"/>
  <c r="JC37" i="43"/>
  <c r="JB37" i="43"/>
  <c r="JA37" i="43"/>
  <c r="JQ37" i="43"/>
  <c r="KA38" i="43"/>
  <c r="JX38" i="43"/>
  <c r="JD38" i="43"/>
  <c r="JU38" i="43"/>
  <c r="JC38" i="43"/>
  <c r="JB38" i="43"/>
  <c r="JA38" i="43"/>
  <c r="JQ38" i="43"/>
  <c r="Z13" i="43"/>
  <c r="W23" i="43"/>
  <c r="FL11" i="43"/>
  <c r="JD11" i="43"/>
  <c r="FM12" i="43"/>
  <c r="LL12" i="43"/>
  <c r="JD12" i="43"/>
  <c r="FM13" i="43"/>
  <c r="LL13" i="43"/>
  <c r="FM14" i="43"/>
  <c r="LL14" i="43"/>
  <c r="JD14" i="43"/>
  <c r="FM15" i="43"/>
  <c r="LL15" i="43"/>
  <c r="JD15" i="43"/>
  <c r="FM16" i="43"/>
  <c r="LL16" i="43"/>
  <c r="JD16" i="43"/>
  <c r="FM17" i="43"/>
  <c r="LL17" i="43"/>
  <c r="JD17" i="43"/>
  <c r="FM18" i="43"/>
  <c r="LL18" i="43"/>
  <c r="JD18" i="43"/>
  <c r="FM19" i="43"/>
  <c r="LL19" i="43"/>
  <c r="JD19" i="43"/>
  <c r="FK20" i="43"/>
  <c r="FR21" i="43"/>
  <c r="JC21" i="43"/>
  <c r="FQ22" i="43"/>
  <c r="JD22" i="43"/>
  <c r="KA22" i="43"/>
  <c r="KL22" i="43"/>
  <c r="FM24" i="43"/>
  <c r="FM25" i="43"/>
  <c r="W13" i="43"/>
  <c r="KL28" i="43"/>
  <c r="FP28" i="43"/>
  <c r="KK28" i="43"/>
  <c r="HL28" i="43" s="1"/>
  <c r="HN28" i="43" s="1"/>
  <c r="JF28" i="43"/>
  <c r="FO28" i="43"/>
  <c r="JE28" i="43"/>
  <c r="HZ28" i="43"/>
  <c r="FN28" i="43"/>
  <c r="FM28" i="43"/>
  <c r="FL28" i="43"/>
  <c r="FS28" i="43"/>
  <c r="FK28" i="43"/>
  <c r="FR28" i="43"/>
  <c r="FJ28" i="43"/>
  <c r="DQ28" i="43"/>
  <c r="DP28" i="43" s="1"/>
  <c r="FQ28" i="43"/>
  <c r="KA31" i="43"/>
  <c r="JX31" i="43"/>
  <c r="JD31" i="43"/>
  <c r="JU31" i="43"/>
  <c r="JC31" i="43"/>
  <c r="JB31" i="43"/>
  <c r="JA31" i="43"/>
  <c r="JQ31" i="43"/>
  <c r="KL36" i="43"/>
  <c r="FP36" i="43"/>
  <c r="KK36" i="43"/>
  <c r="HL36" i="43" s="1"/>
  <c r="HN36" i="43" s="1"/>
  <c r="JF36" i="43"/>
  <c r="FO36" i="43"/>
  <c r="JE36" i="43"/>
  <c r="HZ36" i="43"/>
  <c r="FN36" i="43"/>
  <c r="FM36" i="43"/>
  <c r="FL36" i="43"/>
  <c r="FS36" i="43"/>
  <c r="FK36" i="43"/>
  <c r="FR36" i="43"/>
  <c r="FJ36" i="43"/>
  <c r="DQ36" i="43"/>
  <c r="DP36" i="43" s="1"/>
  <c r="FQ36" i="43"/>
  <c r="Z28" i="43"/>
  <c r="FM11" i="43"/>
  <c r="HZ11" i="43"/>
  <c r="JE11" i="43"/>
  <c r="JX11" i="43"/>
  <c r="FN12" i="43"/>
  <c r="LM12" i="43"/>
  <c r="HZ12" i="43"/>
  <c r="JE12" i="43"/>
  <c r="JX12" i="43"/>
  <c r="FN13" i="43"/>
  <c r="LM13" i="43"/>
  <c r="HZ13" i="43"/>
  <c r="JE13" i="43"/>
  <c r="JX13" i="43"/>
  <c r="FN14" i="43"/>
  <c r="LM14" i="43"/>
  <c r="HZ14" i="43"/>
  <c r="JE14" i="43"/>
  <c r="JX14" i="43"/>
  <c r="FN15" i="43"/>
  <c r="LM15" i="43"/>
  <c r="HZ15" i="43"/>
  <c r="JE15" i="43"/>
  <c r="JX15" i="43"/>
  <c r="FN16" i="43"/>
  <c r="HZ16" i="43"/>
  <c r="JE16" i="43"/>
  <c r="JX16" i="43"/>
  <c r="FN17" i="43"/>
  <c r="LM17" i="43"/>
  <c r="HZ17" i="43"/>
  <c r="JE17" i="43"/>
  <c r="JX17" i="43"/>
  <c r="FN18" i="43"/>
  <c r="LM18" i="43"/>
  <c r="HZ18" i="43"/>
  <c r="JE18" i="43"/>
  <c r="JX18" i="43"/>
  <c r="JY19" i="43"/>
  <c r="FN19" i="43"/>
  <c r="LM19" i="43"/>
  <c r="HZ19" i="43"/>
  <c r="JE19" i="43"/>
  <c r="JX19" i="43"/>
  <c r="JQ20" i="43"/>
  <c r="JD21" i="43"/>
  <c r="FN24" i="43"/>
  <c r="FN25" i="43"/>
  <c r="JE20" i="43"/>
  <c r="HZ20" i="43"/>
  <c r="FN20" i="43"/>
  <c r="FR20" i="43"/>
  <c r="FJ20" i="43"/>
  <c r="DQ20" i="43"/>
  <c r="DP20" i="43" s="1"/>
  <c r="W21" i="43"/>
  <c r="JE21" i="43"/>
  <c r="FO21" i="43"/>
  <c r="FS21" i="43"/>
  <c r="FK21" i="43"/>
  <c r="JE22" i="43"/>
  <c r="FO22" i="43"/>
  <c r="FS22" i="43"/>
  <c r="FK22" i="43"/>
  <c r="FR22" i="43"/>
  <c r="FJ22" i="43"/>
  <c r="JX24" i="43"/>
  <c r="JB24" i="43"/>
  <c r="JA24" i="43"/>
  <c r="JQ24" i="43"/>
  <c r="KA24" i="43"/>
  <c r="KA32" i="43"/>
  <c r="JX32" i="43"/>
  <c r="JD32" i="43"/>
  <c r="JU32" i="43"/>
  <c r="JC32" i="43"/>
  <c r="JB32" i="43"/>
  <c r="JA32" i="43"/>
  <c r="JQ32" i="43"/>
  <c r="KA33" i="43"/>
  <c r="JX33" i="43"/>
  <c r="JD33" i="43"/>
  <c r="JU33" i="43"/>
  <c r="JC33" i="43"/>
  <c r="JB33" i="43"/>
  <c r="JA33" i="43"/>
  <c r="JQ33" i="43"/>
  <c r="Z20" i="43"/>
  <c r="FN11" i="43"/>
  <c r="JF11" i="43"/>
  <c r="KK11" i="43"/>
  <c r="HL11" i="43" s="1"/>
  <c r="HM11" i="43" s="1"/>
  <c r="FO12" i="43"/>
  <c r="JF12" i="43"/>
  <c r="KK12" i="43"/>
  <c r="HL12" i="43" s="1"/>
  <c r="HO12" i="43" s="1"/>
  <c r="FO13" i="43"/>
  <c r="JF13" i="43"/>
  <c r="KK13" i="43"/>
  <c r="HL13" i="43" s="1"/>
  <c r="HN13" i="43" s="1"/>
  <c r="FO14" i="43"/>
  <c r="JF14" i="43"/>
  <c r="KK14" i="43"/>
  <c r="HL14" i="43" s="1"/>
  <c r="FO15" i="43"/>
  <c r="JF15" i="43"/>
  <c r="KK15" i="43"/>
  <c r="HL15" i="43" s="1"/>
  <c r="HM15" i="43" s="1"/>
  <c r="FO16" i="43"/>
  <c r="JF16" i="43"/>
  <c r="KK16" i="43"/>
  <c r="HL16" i="43" s="1"/>
  <c r="HM16" i="43" s="1"/>
  <c r="FO17" i="43"/>
  <c r="JF17" i="43"/>
  <c r="KK17" i="43"/>
  <c r="HL17" i="43" s="1"/>
  <c r="HN17" i="43" s="1"/>
  <c r="FO18" i="43"/>
  <c r="JF18" i="43"/>
  <c r="KK18" i="43"/>
  <c r="HL18" i="43" s="1"/>
  <c r="HN18" i="43" s="1"/>
  <c r="FO19" i="43"/>
  <c r="JF19" i="43"/>
  <c r="KK19" i="43"/>
  <c r="HL19" i="43" s="1"/>
  <c r="HN19" i="43" s="1"/>
  <c r="FM20" i="43"/>
  <c r="FJ21" i="43"/>
  <c r="JF21" i="43"/>
  <c r="KA21" i="43"/>
  <c r="KL21" i="43"/>
  <c r="LL23" i="43"/>
  <c r="HZ23" i="43"/>
  <c r="JU23" i="43"/>
  <c r="J12" i="43"/>
  <c r="JX25" i="43"/>
  <c r="JB25" i="43"/>
  <c r="JA25" i="43"/>
  <c r="JQ25" i="43"/>
  <c r="KA25" i="43"/>
  <c r="KL29" i="43"/>
  <c r="FP29" i="43"/>
  <c r="KK29" i="43"/>
  <c r="HL29" i="43" s="1"/>
  <c r="JF29" i="43"/>
  <c r="FO29" i="43"/>
  <c r="JE29" i="43"/>
  <c r="HZ29" i="43"/>
  <c r="IA29" i="43" s="1"/>
  <c r="FN29" i="43"/>
  <c r="FM29" i="43"/>
  <c r="FL29" i="43"/>
  <c r="FS29" i="43"/>
  <c r="FK29" i="43"/>
  <c r="FR29" i="43"/>
  <c r="FJ29" i="43"/>
  <c r="DQ29" i="43"/>
  <c r="DP29" i="43" s="1"/>
  <c r="FQ29" i="43"/>
  <c r="KL30" i="43"/>
  <c r="FP30" i="43"/>
  <c r="KK30" i="43"/>
  <c r="HL30" i="43" s="1"/>
  <c r="JF30" i="43"/>
  <c r="FO30" i="43"/>
  <c r="JE30" i="43"/>
  <c r="HZ30" i="43"/>
  <c r="FN30" i="43"/>
  <c r="FM30" i="43"/>
  <c r="FL30" i="43"/>
  <c r="FS30" i="43"/>
  <c r="FK30" i="43"/>
  <c r="FR30" i="43"/>
  <c r="FJ30" i="43"/>
  <c r="DQ30" i="43"/>
  <c r="DP30" i="43" s="1"/>
  <c r="FQ30" i="43"/>
  <c r="KL37" i="43"/>
  <c r="FP37" i="43"/>
  <c r="KK37" i="43"/>
  <c r="HL37" i="43" s="1"/>
  <c r="JF37" i="43"/>
  <c r="FO37" i="43"/>
  <c r="JE37" i="43"/>
  <c r="HZ37" i="43"/>
  <c r="IA37" i="43" s="1"/>
  <c r="FN37" i="43"/>
  <c r="FM37" i="43"/>
  <c r="FL37" i="43"/>
  <c r="FS37" i="43"/>
  <c r="FK37" i="43"/>
  <c r="FR37" i="43"/>
  <c r="FJ37" i="43"/>
  <c r="DQ37" i="43"/>
  <c r="DP37" i="43" s="1"/>
  <c r="FQ37" i="43"/>
  <c r="KL38" i="43"/>
  <c r="FP38" i="43"/>
  <c r="KK38" i="43"/>
  <c r="HL38" i="43" s="1"/>
  <c r="HN38" i="43" s="1"/>
  <c r="JF38" i="43"/>
  <c r="FO38" i="43"/>
  <c r="JE38" i="43"/>
  <c r="HZ38" i="43"/>
  <c r="FN38" i="43"/>
  <c r="FM38" i="43"/>
  <c r="FL38" i="43"/>
  <c r="FS38" i="43"/>
  <c r="FK38" i="43"/>
  <c r="FR38" i="43"/>
  <c r="FJ38" i="43"/>
  <c r="DQ38" i="43"/>
  <c r="DP38" i="43" s="1"/>
  <c r="FQ38" i="43"/>
  <c r="AB14" i="43"/>
  <c r="Z25" i="43"/>
  <c r="Z34" i="43"/>
  <c r="FO11" i="43"/>
  <c r="KA11" i="43"/>
  <c r="KL11" i="43"/>
  <c r="FP12" i="43"/>
  <c r="KA12" i="43"/>
  <c r="KL12" i="43"/>
  <c r="FP13" i="43"/>
  <c r="KA13" i="43"/>
  <c r="KL13" i="43"/>
  <c r="FP14" i="43"/>
  <c r="KA14" i="43"/>
  <c r="KL14" i="43"/>
  <c r="FP15" i="43"/>
  <c r="KA15" i="43"/>
  <c r="KL15" i="43"/>
  <c r="FP16" i="43"/>
  <c r="KA16" i="43"/>
  <c r="KL16" i="43"/>
  <c r="FP17" i="43"/>
  <c r="KA17" i="43"/>
  <c r="KL17" i="43"/>
  <c r="FP18" i="43"/>
  <c r="KA18" i="43"/>
  <c r="KL18" i="43"/>
  <c r="FP19" i="43"/>
  <c r="KA19" i="43"/>
  <c r="KL19" i="43"/>
  <c r="FO20" i="43"/>
  <c r="FL21" i="43"/>
  <c r="LL21" i="43"/>
  <c r="LM21" i="43"/>
  <c r="HZ21" i="43"/>
  <c r="LL22" i="43"/>
  <c r="LM22" i="43"/>
  <c r="HZ22" i="43"/>
  <c r="JU24" i="43"/>
  <c r="JU25" i="43"/>
  <c r="JE23" i="43"/>
  <c r="FO23" i="43"/>
  <c r="FS23" i="43"/>
  <c r="FK23" i="43"/>
  <c r="FR23" i="43"/>
  <c r="FJ23" i="43"/>
  <c r="DQ23" i="43"/>
  <c r="DP23" i="43" s="1"/>
  <c r="KK23" i="43"/>
  <c r="HL23" i="43" s="1"/>
  <c r="HM23" i="43" s="1"/>
  <c r="JF23" i="43"/>
  <c r="FP23" i="43"/>
  <c r="JX26" i="43"/>
  <c r="JD26" i="43"/>
  <c r="JU26" i="43"/>
  <c r="JC26" i="43"/>
  <c r="JB26" i="43"/>
  <c r="JA26" i="43"/>
  <c r="JQ26" i="43"/>
  <c r="KA26" i="43"/>
  <c r="KA34" i="43"/>
  <c r="JX34" i="43"/>
  <c r="JD34" i="43"/>
  <c r="JU34" i="43"/>
  <c r="JC34" i="43"/>
  <c r="JB34" i="43"/>
  <c r="JA34" i="43"/>
  <c r="JQ34" i="43"/>
  <c r="AB20" i="43"/>
  <c r="FP11" i="43"/>
  <c r="JQ11" i="43"/>
  <c r="FQ12" i="43"/>
  <c r="JQ12" i="43"/>
  <c r="FQ13" i="43"/>
  <c r="JQ13" i="43"/>
  <c r="FQ14" i="43"/>
  <c r="JQ14" i="43"/>
  <c r="FQ15" i="43"/>
  <c r="JQ15" i="43"/>
  <c r="FQ16" i="43"/>
  <c r="JQ16" i="43"/>
  <c r="FQ17" i="43"/>
  <c r="JQ17" i="43"/>
  <c r="FQ18" i="43"/>
  <c r="JQ18" i="43"/>
  <c r="FQ19" i="43"/>
  <c r="JQ19" i="43"/>
  <c r="FP20" i="43"/>
  <c r="JB20" i="43"/>
  <c r="JU20" i="43"/>
  <c r="DQ21" i="43"/>
  <c r="DP21" i="43" s="1"/>
  <c r="FM21" i="43"/>
  <c r="JQ21" i="43"/>
  <c r="FL22" i="43"/>
  <c r="FL23" i="43"/>
  <c r="JB23" i="43"/>
  <c r="KL23" i="43"/>
  <c r="LL24" i="43"/>
  <c r="HZ24" i="43"/>
  <c r="HZ25" i="43"/>
  <c r="A11" i="43"/>
  <c r="KA27" i="43"/>
  <c r="JX27" i="43"/>
  <c r="JD27" i="43"/>
  <c r="JU27" i="43"/>
  <c r="JC27" i="43"/>
  <c r="JB27" i="43"/>
  <c r="JA27" i="43"/>
  <c r="JQ27" i="43"/>
  <c r="KA28" i="43"/>
  <c r="JX28" i="43"/>
  <c r="JD28" i="43"/>
  <c r="JU28" i="43"/>
  <c r="JC28" i="43"/>
  <c r="JB28" i="43"/>
  <c r="JA28" i="43"/>
  <c r="JQ28" i="43"/>
  <c r="KL31" i="43"/>
  <c r="FP31" i="43"/>
  <c r="KK31" i="43"/>
  <c r="HL31" i="43" s="1"/>
  <c r="HN31" i="43" s="1"/>
  <c r="JF31" i="43"/>
  <c r="FO31" i="43"/>
  <c r="JE31" i="43"/>
  <c r="HZ31" i="43"/>
  <c r="FN31" i="43"/>
  <c r="FM31" i="43"/>
  <c r="FL31" i="43"/>
  <c r="FS31" i="43"/>
  <c r="FK31" i="43"/>
  <c r="FR31" i="43"/>
  <c r="FJ31" i="43"/>
  <c r="DQ31" i="43"/>
  <c r="DP31" i="43" s="1"/>
  <c r="FQ31" i="43"/>
  <c r="KL32" i="43"/>
  <c r="FP32" i="43"/>
  <c r="KK32" i="43"/>
  <c r="HL32" i="43" s="1"/>
  <c r="HN32" i="43" s="1"/>
  <c r="JF32" i="43"/>
  <c r="FO32" i="43"/>
  <c r="JE32" i="43"/>
  <c r="HZ32" i="43"/>
  <c r="FN32" i="43"/>
  <c r="FM32" i="43"/>
  <c r="FL32" i="43"/>
  <c r="FS32" i="43"/>
  <c r="FK32" i="43"/>
  <c r="FR32" i="43"/>
  <c r="FJ32" i="43"/>
  <c r="DQ32" i="43"/>
  <c r="DP32" i="43" s="1"/>
  <c r="FQ32" i="43"/>
  <c r="KA35" i="43"/>
  <c r="JX35" i="43"/>
  <c r="JD35" i="43"/>
  <c r="JU35" i="43"/>
  <c r="JC35" i="43"/>
  <c r="JB35" i="43"/>
  <c r="JA35" i="43"/>
  <c r="JH35" i="43" s="1"/>
  <c r="JQ35" i="43"/>
  <c r="KA36" i="43"/>
  <c r="JX36" i="43"/>
  <c r="JD36" i="43"/>
  <c r="JU36" i="43"/>
  <c r="JC36" i="43"/>
  <c r="JB36" i="43"/>
  <c r="JA36" i="43"/>
  <c r="JH36" i="43" s="1"/>
  <c r="JQ36" i="43"/>
  <c r="Z12" i="43"/>
  <c r="Z26" i="43"/>
  <c r="AB30" i="43"/>
  <c r="FQ11" i="43"/>
  <c r="JA11" i="43"/>
  <c r="JH11" i="43" s="1"/>
  <c r="DQ12" i="43"/>
  <c r="DP12" i="43" s="1"/>
  <c r="FJ12" i="43"/>
  <c r="FR12" i="43"/>
  <c r="JA12" i="43"/>
  <c r="JH12" i="43" s="1"/>
  <c r="DQ13" i="43"/>
  <c r="DP13" i="43" s="1"/>
  <c r="FJ13" i="43"/>
  <c r="FR13" i="43"/>
  <c r="JA13" i="43"/>
  <c r="DQ14" i="43"/>
  <c r="DP14" i="43" s="1"/>
  <c r="FJ14" i="43"/>
  <c r="FR14" i="43"/>
  <c r="JA14" i="43"/>
  <c r="JH14" i="43" s="1"/>
  <c r="DQ15" i="43"/>
  <c r="DP15" i="43" s="1"/>
  <c r="FJ15" i="43"/>
  <c r="FR15" i="43"/>
  <c r="JA15" i="43"/>
  <c r="JH15" i="43" s="1"/>
  <c r="DQ16" i="43"/>
  <c r="DP16" i="43" s="1"/>
  <c r="FJ16" i="43"/>
  <c r="FR16" i="43"/>
  <c r="JA16" i="43"/>
  <c r="JH16" i="43" s="1"/>
  <c r="DQ17" i="43"/>
  <c r="DP17" i="43" s="1"/>
  <c r="FJ17" i="43"/>
  <c r="FR17" i="43"/>
  <c r="JA17" i="43"/>
  <c r="JH17" i="43" s="1"/>
  <c r="DQ18" i="43"/>
  <c r="DP18" i="43" s="1"/>
  <c r="FJ18" i="43"/>
  <c r="FR18" i="43"/>
  <c r="JA18" i="43"/>
  <c r="JH18" i="43" s="1"/>
  <c r="DQ19" i="43"/>
  <c r="DP19" i="43" s="1"/>
  <c r="FJ19" i="43"/>
  <c r="FR19" i="43"/>
  <c r="JA19" i="43"/>
  <c r="JH19" i="43" s="1"/>
  <c r="FQ20" i="43"/>
  <c r="FN21" i="43"/>
  <c r="FM22" i="43"/>
  <c r="JU22" i="43"/>
  <c r="FM23" i="43"/>
  <c r="JC23" i="43"/>
  <c r="KA23" i="43"/>
  <c r="JX20" i="43"/>
  <c r="JA20" i="43"/>
  <c r="JE24" i="43"/>
  <c r="FO24" i="43"/>
  <c r="FS24" i="43"/>
  <c r="FK24" i="43"/>
  <c r="FR24" i="43"/>
  <c r="FJ24" i="43"/>
  <c r="DQ24" i="43"/>
  <c r="DP24" i="43" s="1"/>
  <c r="KL24" i="43"/>
  <c r="FQ24" i="43"/>
  <c r="KK24" i="43"/>
  <c r="HL24" i="43" s="1"/>
  <c r="JF24" i="43"/>
  <c r="FP24" i="43"/>
  <c r="KL33" i="43"/>
  <c r="FP33" i="43"/>
  <c r="KK33" i="43"/>
  <c r="HL33" i="43" s="1"/>
  <c r="HN33" i="43" s="1"/>
  <c r="JF33" i="43"/>
  <c r="FO33" i="43"/>
  <c r="JE33" i="43"/>
  <c r="HZ33" i="43"/>
  <c r="FN33" i="43"/>
  <c r="FM33" i="43"/>
  <c r="FL33" i="43"/>
  <c r="FS33" i="43"/>
  <c r="FK33" i="43"/>
  <c r="FR33" i="43"/>
  <c r="FJ33" i="43"/>
  <c r="DQ33" i="43"/>
  <c r="DP33" i="43" s="1"/>
  <c r="FQ33" i="43"/>
  <c r="DQ11" i="43"/>
  <c r="DP11" i="43" s="1"/>
  <c r="FJ11" i="43"/>
  <c r="LJ11" i="43" s="1"/>
  <c r="FK12" i="43"/>
  <c r="FK13" i="43"/>
  <c r="JB13" i="43"/>
  <c r="FK14" i="43"/>
  <c r="FS14" i="43"/>
  <c r="FK15" i="43"/>
  <c r="FS15" i="43"/>
  <c r="FK16" i="43"/>
  <c r="FK17" i="43"/>
  <c r="FK18" i="43"/>
  <c r="FK19" i="43"/>
  <c r="FS20" i="43"/>
  <c r="JD20" i="43"/>
  <c r="KK20" i="43"/>
  <c r="HL20" i="43" s="1"/>
  <c r="HN20" i="43" s="1"/>
  <c r="FP21" i="43"/>
  <c r="FN22" i="43"/>
  <c r="JB22" i="43"/>
  <c r="FN23" i="43"/>
  <c r="JD23" i="43"/>
  <c r="JC24" i="43"/>
  <c r="JC25" i="43"/>
  <c r="LL27" i="43"/>
  <c r="LM27" i="43"/>
  <c r="LL28" i="43"/>
  <c r="LM28" i="43"/>
  <c r="LL29" i="43"/>
  <c r="LM29" i="43"/>
  <c r="LL30" i="43"/>
  <c r="LM30" i="43"/>
  <c r="LM31" i="43"/>
  <c r="LM32" i="43"/>
  <c r="LM33" i="43"/>
  <c r="LM34" i="43"/>
  <c r="LL35" i="43"/>
  <c r="LM35" i="43"/>
  <c r="LL36" i="43"/>
  <c r="LM36" i="43"/>
  <c r="LL37" i="43"/>
  <c r="LL38" i="43"/>
  <c r="LL26" i="43"/>
  <c r="LL20" i="43"/>
  <c r="LM20" i="43"/>
  <c r="LL11" i="43"/>
  <c r="HN27" i="43"/>
  <c r="HM27" i="43"/>
  <c r="HO27" i="43"/>
  <c r="HN29" i="43"/>
  <c r="HO29" i="43"/>
  <c r="HM29" i="43"/>
  <c r="HN30" i="43"/>
  <c r="HM30" i="43"/>
  <c r="HO30" i="43"/>
  <c r="HN34" i="43"/>
  <c r="HM34" i="43"/>
  <c r="HO34" i="43"/>
  <c r="HN35" i="43"/>
  <c r="HM35" i="43"/>
  <c r="HO35" i="43"/>
  <c r="HN37" i="43"/>
  <c r="HM37" i="43"/>
  <c r="HO37" i="43"/>
  <c r="HM38" i="43"/>
  <c r="HO38" i="43"/>
  <c r="HN11" i="43"/>
  <c r="HO11" i="43"/>
  <c r="HN12" i="43"/>
  <c r="HM12" i="43"/>
  <c r="HN14" i="43"/>
  <c r="HM14" i="43"/>
  <c r="HO14" i="43"/>
  <c r="HN16" i="43"/>
  <c r="HM19" i="43"/>
  <c r="HN21" i="43"/>
  <c r="HM21" i="43"/>
  <c r="HO21" i="43"/>
  <c r="HN22" i="43"/>
  <c r="HM22" i="43"/>
  <c r="HO22" i="43"/>
  <c r="HN23" i="43"/>
  <c r="HN24" i="43"/>
  <c r="HM24" i="43"/>
  <c r="HO24" i="43"/>
  <c r="JS11" i="43"/>
  <c r="JS12" i="43"/>
  <c r="JS13" i="43"/>
  <c r="JS14" i="43"/>
  <c r="JS15" i="43"/>
  <c r="JS16" i="43"/>
  <c r="JS17" i="43"/>
  <c r="JS18" i="43"/>
  <c r="JS19" i="43"/>
  <c r="JS20" i="43"/>
  <c r="JS21" i="43"/>
  <c r="JS22" i="43"/>
  <c r="JS23" i="43"/>
  <c r="JS24" i="43"/>
  <c r="JS25" i="43"/>
  <c r="JS26" i="43"/>
  <c r="JS27" i="43"/>
  <c r="JS28" i="43"/>
  <c r="JS29" i="43"/>
  <c r="JS30" i="43"/>
  <c r="JS31" i="43"/>
  <c r="JS32" i="43"/>
  <c r="JS33" i="43"/>
  <c r="JS34" i="43"/>
  <c r="JS35" i="43"/>
  <c r="JS36" i="43"/>
  <c r="JS37" i="43"/>
  <c r="JS38" i="43"/>
  <c r="EV11" i="43"/>
  <c r="EV12" i="43"/>
  <c r="EV13" i="43"/>
  <c r="EV14" i="43"/>
  <c r="EV15" i="43"/>
  <c r="EV16" i="43"/>
  <c r="EV17" i="43"/>
  <c r="EV18" i="43"/>
  <c r="EV19" i="43"/>
  <c r="EV20" i="43"/>
  <c r="EV21" i="43"/>
  <c r="FZ21" i="43" s="1"/>
  <c r="EV22" i="43"/>
  <c r="EV23" i="43"/>
  <c r="EV24" i="43"/>
  <c r="EV25" i="43"/>
  <c r="EV26" i="43"/>
  <c r="EV27" i="43"/>
  <c r="EV28" i="43"/>
  <c r="EV29" i="43"/>
  <c r="EV30" i="43"/>
  <c r="EV31" i="43"/>
  <c r="EV32" i="43"/>
  <c r="EV33" i="43"/>
  <c r="EV34" i="43"/>
  <c r="EV35" i="43"/>
  <c r="EV36" i="43"/>
  <c r="EV37" i="43"/>
  <c r="EV38" i="43"/>
  <c r="EW11" i="43"/>
  <c r="EW12" i="43"/>
  <c r="EW13" i="43"/>
  <c r="EW14" i="43"/>
  <c r="EW15" i="43"/>
  <c r="EW16" i="43"/>
  <c r="EW17" i="43"/>
  <c r="EW18" i="43"/>
  <c r="EW19" i="43"/>
  <c r="FZ19" i="43" s="1"/>
  <c r="EW20" i="43"/>
  <c r="EW21" i="43"/>
  <c r="EW22" i="43"/>
  <c r="EW23" i="43"/>
  <c r="EW24" i="43"/>
  <c r="EW25" i="43"/>
  <c r="EW26" i="43"/>
  <c r="EW27" i="43"/>
  <c r="EW28" i="43"/>
  <c r="EW29" i="43"/>
  <c r="EW30" i="43"/>
  <c r="EW31" i="43"/>
  <c r="EW32" i="43"/>
  <c r="EW33" i="43"/>
  <c r="EW34" i="43"/>
  <c r="FZ34" i="43" s="1"/>
  <c r="EW35" i="43"/>
  <c r="EW36" i="43"/>
  <c r="EW37" i="43"/>
  <c r="EW38" i="43"/>
  <c r="JV11" i="43"/>
  <c r="JV12" i="43"/>
  <c r="JV13" i="43"/>
  <c r="JV14" i="43"/>
  <c r="JV15" i="43"/>
  <c r="JV16" i="43"/>
  <c r="JV17" i="43"/>
  <c r="JV18" i="43"/>
  <c r="JV19" i="43"/>
  <c r="JV20" i="43"/>
  <c r="JV21" i="43"/>
  <c r="JV22" i="43"/>
  <c r="JV23" i="43"/>
  <c r="JV24" i="43"/>
  <c r="JV25" i="43"/>
  <c r="JV26" i="43"/>
  <c r="JV27" i="43"/>
  <c r="JV28" i="43"/>
  <c r="JV29" i="43"/>
  <c r="JV30" i="43"/>
  <c r="JV31" i="43"/>
  <c r="JV32" i="43"/>
  <c r="JV33" i="43"/>
  <c r="JV34" i="43"/>
  <c r="JV35" i="43"/>
  <c r="JV36" i="43"/>
  <c r="JV37" i="43"/>
  <c r="JV38" i="43"/>
  <c r="IA12" i="43"/>
  <c r="IA13" i="43"/>
  <c r="IA14" i="43"/>
  <c r="IA15" i="43"/>
  <c r="IA16" i="43"/>
  <c r="IA17" i="43"/>
  <c r="IA18" i="43"/>
  <c r="IA19" i="43"/>
  <c r="IA20" i="43"/>
  <c r="IA21" i="43"/>
  <c r="IA22" i="43"/>
  <c r="IA23" i="43"/>
  <c r="IA24" i="43"/>
  <c r="IA25" i="43"/>
  <c r="IA26" i="43"/>
  <c r="IA27" i="43"/>
  <c r="IA28" i="43"/>
  <c r="IA30" i="43"/>
  <c r="IA31" i="43"/>
  <c r="IA32" i="43"/>
  <c r="IA33" i="43"/>
  <c r="IA34" i="43"/>
  <c r="IA35" i="43"/>
  <c r="IA36" i="43"/>
  <c r="IB26" i="43"/>
  <c r="JY11" i="43"/>
  <c r="JY12" i="43"/>
  <c r="JY13" i="43"/>
  <c r="JY14" i="43"/>
  <c r="JY15" i="43"/>
  <c r="JY16" i="43"/>
  <c r="JY17" i="43"/>
  <c r="JY18" i="43"/>
  <c r="JY20" i="43"/>
  <c r="JY21" i="43"/>
  <c r="JY22" i="43"/>
  <c r="JY23" i="43"/>
  <c r="JY24" i="43"/>
  <c r="JY25" i="43"/>
  <c r="JY26" i="43"/>
  <c r="JY27" i="43"/>
  <c r="JY28" i="43"/>
  <c r="JY29" i="43"/>
  <c r="JY30" i="43"/>
  <c r="JY31" i="43"/>
  <c r="JY32" i="43"/>
  <c r="JY33" i="43"/>
  <c r="JY34" i="43"/>
  <c r="JY35" i="43"/>
  <c r="JY36" i="43"/>
  <c r="JY37" i="43"/>
  <c r="JY38" i="43"/>
  <c r="J23" i="43"/>
  <c r="BB23" i="43"/>
  <c r="AB23" i="43"/>
  <c r="Z23" i="43"/>
  <c r="J31" i="43"/>
  <c r="BB31" i="43"/>
  <c r="AB31" i="43"/>
  <c r="Z31" i="43"/>
  <c r="W31" i="43"/>
  <c r="J15" i="43"/>
  <c r="BB15" i="43"/>
  <c r="AB15" i="43"/>
  <c r="Z15" i="43"/>
  <c r="BB24" i="43"/>
  <c r="W24" i="43"/>
  <c r="AB24" i="43"/>
  <c r="Z24" i="43"/>
  <c r="J16" i="43"/>
  <c r="BB16" i="43"/>
  <c r="W16" i="43"/>
  <c r="Z16" i="43"/>
  <c r="AB16" i="43"/>
  <c r="J17" i="43"/>
  <c r="BB17" i="43"/>
  <c r="AB17" i="43"/>
  <c r="W17" i="43"/>
  <c r="BB11" i="43"/>
  <c r="AB11" i="43"/>
  <c r="Z11" i="43"/>
  <c r="W11" i="43"/>
  <c r="BB35" i="43"/>
  <c r="AB35" i="43"/>
  <c r="Z35" i="43"/>
  <c r="W35" i="43"/>
  <c r="BB28" i="43"/>
  <c r="W28" i="43"/>
  <c r="A32" i="43"/>
  <c r="BB36" i="43"/>
  <c r="W36" i="43"/>
  <c r="Z36" i="43"/>
  <c r="A14" i="43"/>
  <c r="Z17" i="43"/>
  <c r="AB28" i="43"/>
  <c r="BB18" i="43"/>
  <c r="W18" i="43"/>
  <c r="AB18" i="43"/>
  <c r="J18" i="43"/>
  <c r="J34" i="43"/>
  <c r="BB34" i="43"/>
  <c r="W34" i="43"/>
  <c r="AB34" i="43"/>
  <c r="BB21" i="43"/>
  <c r="AB21" i="43"/>
  <c r="Z21" i="43"/>
  <c r="BB22" i="43"/>
  <c r="W22" i="43"/>
  <c r="Z22" i="43"/>
  <c r="BB29" i="43"/>
  <c r="AB29" i="43"/>
  <c r="Z29" i="43"/>
  <c r="BB30" i="43"/>
  <c r="W30" i="43"/>
  <c r="Z30" i="43"/>
  <c r="BB37" i="43"/>
  <c r="AB37" i="43"/>
  <c r="Z37" i="43"/>
  <c r="BB38" i="43"/>
  <c r="W38" i="43"/>
  <c r="Z38" i="43"/>
  <c r="W29" i="43"/>
  <c r="AB36" i="43"/>
  <c r="BB12" i="43"/>
  <c r="W12" i="43"/>
  <c r="BB19" i="43"/>
  <c r="AB19" i="43"/>
  <c r="J25" i="43"/>
  <c r="BB25" i="43"/>
  <c r="AB25" i="43"/>
  <c r="J32" i="43"/>
  <c r="BB32" i="43"/>
  <c r="W32" i="43"/>
  <c r="W19" i="43"/>
  <c r="W27" i="43"/>
  <c r="BB20" i="43"/>
  <c r="W20" i="43"/>
  <c r="J33" i="43"/>
  <c r="BB33" i="43"/>
  <c r="AB33" i="43"/>
  <c r="Z19" i="43"/>
  <c r="AB32" i="43"/>
  <c r="BB13" i="43"/>
  <c r="AB13" i="43"/>
  <c r="W14" i="43"/>
  <c r="J20" i="43"/>
  <c r="J26" i="43"/>
  <c r="BB26" i="43"/>
  <c r="W26" i="43"/>
  <c r="AB27" i="43"/>
  <c r="BB27" i="43"/>
  <c r="A38" i="43"/>
  <c r="W25" i="43"/>
  <c r="W33" i="43"/>
  <c r="J30" i="43"/>
  <c r="J14" i="43"/>
  <c r="F38" i="43"/>
  <c r="J38" i="43"/>
  <c r="J27" i="43"/>
  <c r="J22" i="43"/>
  <c r="F30" i="43"/>
  <c r="F14" i="43"/>
  <c r="J24" i="43"/>
  <c r="J19" i="43"/>
  <c r="J35" i="43"/>
  <c r="J11" i="43"/>
  <c r="J29" i="43"/>
  <c r="F29" i="43"/>
  <c r="F37" i="43"/>
  <c r="J37" i="43"/>
  <c r="J13" i="43"/>
  <c r="F13" i="43"/>
  <c r="J21" i="43"/>
  <c r="A12" i="43"/>
  <c r="A33" i="43"/>
  <c r="FZ25" i="43" l="1"/>
  <c r="LJ14" i="43"/>
  <c r="FZ38" i="43"/>
  <c r="FZ30" i="43"/>
  <c r="FZ22" i="43"/>
  <c r="FZ14" i="43"/>
  <c r="LJ35" i="43"/>
  <c r="HO23" i="43"/>
  <c r="HP23" i="43" s="1"/>
  <c r="HO28" i="43"/>
  <c r="HO19" i="43"/>
  <c r="HO16" i="43"/>
  <c r="HO17" i="43"/>
  <c r="HO36" i="43"/>
  <c r="HM28" i="43"/>
  <c r="HM17" i="43"/>
  <c r="HP17" i="43" s="1"/>
  <c r="HM36" i="43"/>
  <c r="HO20" i="43"/>
  <c r="HO31" i="43"/>
  <c r="HP24" i="43"/>
  <c r="HM31" i="43"/>
  <c r="HO13" i="43"/>
  <c r="HM13" i="43"/>
  <c r="HO26" i="43"/>
  <c r="HO32" i="43"/>
  <c r="HP32" i="43" s="1"/>
  <c r="HM26" i="43"/>
  <c r="HM32" i="43"/>
  <c r="HP16" i="43"/>
  <c r="HN15" i="43"/>
  <c r="HO25" i="43"/>
  <c r="HM20" i="43"/>
  <c r="HM25" i="43"/>
  <c r="HO15" i="43"/>
  <c r="HO18" i="43"/>
  <c r="HO33" i="43"/>
  <c r="HM18" i="43"/>
  <c r="HM33" i="43"/>
  <c r="CW19" i="43"/>
  <c r="CV19" i="43"/>
  <c r="BJ19" i="43"/>
  <c r="KQ19" i="43" s="1"/>
  <c r="CU19" i="43"/>
  <c r="CT19" i="43"/>
  <c r="BH19" i="43"/>
  <c r="CS19" i="43"/>
  <c r="CR19" i="43"/>
  <c r="CQ19" i="43"/>
  <c r="LC19" i="43" s="1"/>
  <c r="KP19" i="43"/>
  <c r="JL19" i="43" s="1"/>
  <c r="CT29" i="43"/>
  <c r="CS29" i="43"/>
  <c r="CR29" i="43"/>
  <c r="CQ29" i="43"/>
  <c r="CW29" i="43"/>
  <c r="CV29" i="43"/>
  <c r="CU29" i="43"/>
  <c r="BJ29" i="43"/>
  <c r="KX29" i="43" s="1"/>
  <c r="BH29" i="43"/>
  <c r="KO29" i="43" s="1"/>
  <c r="LA29" i="43"/>
  <c r="CR22" i="43"/>
  <c r="CV22" i="43"/>
  <c r="CQ22" i="43"/>
  <c r="BJ22" i="43"/>
  <c r="CZ22" i="43" s="1"/>
  <c r="BH22" i="43"/>
  <c r="CW22" i="43"/>
  <c r="CU22" i="43"/>
  <c r="CT22" i="43"/>
  <c r="CS22" i="43"/>
  <c r="CT31" i="43"/>
  <c r="DA31" i="43"/>
  <c r="CS31" i="43"/>
  <c r="CZ31" i="43"/>
  <c r="CR31" i="43"/>
  <c r="CQ31" i="43"/>
  <c r="LC31" i="43" s="1"/>
  <c r="CW31" i="43"/>
  <c r="CV31" i="43"/>
  <c r="KQ31" i="43"/>
  <c r="CU31" i="43"/>
  <c r="BJ31" i="43"/>
  <c r="BH31" i="43"/>
  <c r="KZ31" i="43"/>
  <c r="CT33" i="43"/>
  <c r="CS33" i="43"/>
  <c r="CR33" i="43"/>
  <c r="CQ33" i="43"/>
  <c r="CW33" i="43"/>
  <c r="CV33" i="43"/>
  <c r="CU33" i="43"/>
  <c r="BH33" i="43"/>
  <c r="BJ33" i="43"/>
  <c r="KR33" i="43" s="1"/>
  <c r="CT32" i="43"/>
  <c r="CS32" i="43"/>
  <c r="CR32" i="43"/>
  <c r="CQ32" i="43"/>
  <c r="CW32" i="43"/>
  <c r="CV32" i="43"/>
  <c r="CU32" i="43"/>
  <c r="BJ32" i="43"/>
  <c r="CZ32" i="43" s="1"/>
  <c r="BH32" i="43"/>
  <c r="KW32" i="43" s="1"/>
  <c r="KZ32" i="43"/>
  <c r="KS32" i="43"/>
  <c r="CW12" i="43"/>
  <c r="BH12" i="43"/>
  <c r="CV12" i="43"/>
  <c r="CU12" i="43"/>
  <c r="CT12" i="43"/>
  <c r="CS12" i="43"/>
  <c r="CR12" i="43"/>
  <c r="CQ12" i="43"/>
  <c r="BJ12" i="43"/>
  <c r="KY12" i="43" s="1"/>
  <c r="KW12" i="43"/>
  <c r="KZ12" i="43"/>
  <c r="CT37" i="43"/>
  <c r="CS37" i="43"/>
  <c r="CR37" i="43"/>
  <c r="CQ37" i="43"/>
  <c r="LC37" i="43" s="1"/>
  <c r="CW37" i="43"/>
  <c r="CV37" i="43"/>
  <c r="CU37" i="43"/>
  <c r="BJ37" i="43"/>
  <c r="DA37" i="43" s="1"/>
  <c r="BH37" i="43"/>
  <c r="KU37" i="43"/>
  <c r="KW37" i="43"/>
  <c r="KT37" i="43"/>
  <c r="JO37" i="43" s="1" a="1"/>
  <c r="JO37" i="43" s="1"/>
  <c r="DO37" i="43" s="1"/>
  <c r="CT36" i="43"/>
  <c r="CS36" i="43"/>
  <c r="CR36" i="43"/>
  <c r="CQ36" i="43"/>
  <c r="CW36" i="43"/>
  <c r="CV36" i="43"/>
  <c r="CU36" i="43"/>
  <c r="BH36" i="43"/>
  <c r="LA36" i="43" s="1"/>
  <c r="BJ36" i="43"/>
  <c r="CY36" i="43" s="1"/>
  <c r="CV11" i="43"/>
  <c r="CU11" i="43"/>
  <c r="BJ11" i="43"/>
  <c r="CT11" i="43"/>
  <c r="DA11" i="43"/>
  <c r="CS11" i="43"/>
  <c r="BH11" i="43"/>
  <c r="CZ11" i="43"/>
  <c r="CR11" i="43"/>
  <c r="CQ11" i="43"/>
  <c r="CW11" i="43"/>
  <c r="KX11" i="43"/>
  <c r="KP11" i="43"/>
  <c r="JJ11" i="43" s="1" a="1"/>
  <c r="JJ11" i="43" s="1"/>
  <c r="KR11" i="43"/>
  <c r="CW16" i="43"/>
  <c r="CV16" i="43"/>
  <c r="CU16" i="43"/>
  <c r="BJ16" i="43"/>
  <c r="CX16" i="43" s="1"/>
  <c r="CT16" i="43"/>
  <c r="CS16" i="43"/>
  <c r="BH16" i="43"/>
  <c r="KR16" i="43" s="1"/>
  <c r="CR16" i="43"/>
  <c r="CQ16" i="43"/>
  <c r="KP16" i="43"/>
  <c r="JL16" i="43" s="1"/>
  <c r="DB27" i="43"/>
  <c r="CT27" i="43"/>
  <c r="CS27" i="43"/>
  <c r="CR27" i="43"/>
  <c r="CQ27" i="43"/>
  <c r="CX27" i="43"/>
  <c r="CW27" i="43"/>
  <c r="KY27" i="43"/>
  <c r="CV27" i="43"/>
  <c r="KQ27" i="43"/>
  <c r="CU27" i="43"/>
  <c r="BJ27" i="43"/>
  <c r="KT27" i="43" s="1"/>
  <c r="JO27" i="43" s="1" a="1"/>
  <c r="JO27" i="43" s="1"/>
  <c r="BH27" i="43"/>
  <c r="LA27" i="43" s="1"/>
  <c r="KW27" i="43"/>
  <c r="KP27" i="43"/>
  <c r="KO27" i="43"/>
  <c r="KR27" i="43"/>
  <c r="KV27" i="43"/>
  <c r="KX27" i="43"/>
  <c r="CW13" i="43"/>
  <c r="KY13" i="43"/>
  <c r="CV13" i="43"/>
  <c r="CU13" i="43"/>
  <c r="CT13" i="43"/>
  <c r="BJ13" i="43"/>
  <c r="DB13" i="43" s="1"/>
  <c r="CS13" i="43"/>
  <c r="CR13" i="43"/>
  <c r="BH13" i="43"/>
  <c r="CY13" i="43"/>
  <c r="CQ13" i="43"/>
  <c r="CX13" i="43"/>
  <c r="KS13" i="43"/>
  <c r="KR13" i="43"/>
  <c r="CR21" i="43"/>
  <c r="CV21" i="43"/>
  <c r="CU21" i="43"/>
  <c r="CT21" i="43"/>
  <c r="CS21" i="43"/>
  <c r="CQ21" i="43"/>
  <c r="BJ21" i="43"/>
  <c r="CZ21" i="43" s="1"/>
  <c r="BH21" i="43"/>
  <c r="CW21" i="43"/>
  <c r="KO21" i="43"/>
  <c r="LA21" i="43"/>
  <c r="CW18" i="43"/>
  <c r="CV18" i="43"/>
  <c r="CU18" i="43"/>
  <c r="CT18" i="43"/>
  <c r="CS18" i="43"/>
  <c r="BJ18" i="43"/>
  <c r="CR18" i="43"/>
  <c r="CQ18" i="43"/>
  <c r="BH18" i="43"/>
  <c r="CW17" i="43"/>
  <c r="CV17" i="43"/>
  <c r="BH17" i="43"/>
  <c r="CU17" i="43"/>
  <c r="CT17" i="43"/>
  <c r="CS17" i="43"/>
  <c r="CR17" i="43"/>
  <c r="CQ17" i="43"/>
  <c r="BJ17" i="43"/>
  <c r="DA17" i="43" s="1"/>
  <c r="CR24" i="43"/>
  <c r="CV24" i="43"/>
  <c r="CU24" i="43"/>
  <c r="CS24" i="43"/>
  <c r="BJ24" i="43"/>
  <c r="CX24" i="43" s="1"/>
  <c r="CY24" i="43"/>
  <c r="BH24" i="43"/>
  <c r="KY24" i="43" s="1"/>
  <c r="CW24" i="43"/>
  <c r="CT24" i="43"/>
  <c r="CQ24" i="43"/>
  <c r="KX24" i="43"/>
  <c r="KT24" i="43"/>
  <c r="JO24" i="43" s="1" a="1"/>
  <c r="JO24" i="43" s="1"/>
  <c r="DM24" i="43" s="1"/>
  <c r="KU24" i="43"/>
  <c r="CV20" i="43"/>
  <c r="BH20" i="43"/>
  <c r="CW20" i="43"/>
  <c r="CU20" i="43"/>
  <c r="CT20" i="43"/>
  <c r="CS20" i="43"/>
  <c r="CR20" i="43"/>
  <c r="CQ20" i="43"/>
  <c r="BJ20" i="43"/>
  <c r="LA20" i="43" s="1"/>
  <c r="CZ25" i="43"/>
  <c r="CR25" i="43"/>
  <c r="CW25" i="43"/>
  <c r="CV25" i="43"/>
  <c r="CU25" i="43"/>
  <c r="CT25" i="43"/>
  <c r="DA25" i="43"/>
  <c r="CS25" i="43"/>
  <c r="CQ25" i="43"/>
  <c r="BH25" i="43"/>
  <c r="KT25" i="43" s="1"/>
  <c r="JO25" i="43" s="1" a="1"/>
  <c r="JO25" i="43" s="1"/>
  <c r="CY25" i="43"/>
  <c r="BJ25" i="43"/>
  <c r="KS25" i="43"/>
  <c r="KO25" i="43"/>
  <c r="KW25" i="43"/>
  <c r="CT30" i="43"/>
  <c r="CS30" i="43"/>
  <c r="CR30" i="43"/>
  <c r="CQ30" i="43"/>
  <c r="CW30" i="43"/>
  <c r="CV30" i="43"/>
  <c r="CU30" i="43"/>
  <c r="BJ30" i="43"/>
  <c r="KZ30" i="43" s="1"/>
  <c r="BH30" i="43"/>
  <c r="CT28" i="43"/>
  <c r="CS28" i="43"/>
  <c r="CR28" i="43"/>
  <c r="CQ28" i="43"/>
  <c r="CW28" i="43"/>
  <c r="CV28" i="43"/>
  <c r="CU28" i="43"/>
  <c r="BH28" i="43"/>
  <c r="LA28" i="43" s="1"/>
  <c r="BJ28" i="43"/>
  <c r="CR26" i="43"/>
  <c r="CW26" i="43"/>
  <c r="CV26" i="43"/>
  <c r="CU26" i="43"/>
  <c r="CT26" i="43"/>
  <c r="CS26" i="43"/>
  <c r="CQ26" i="43"/>
  <c r="BJ26" i="43"/>
  <c r="CY26" i="43" s="1"/>
  <c r="BH26" i="43"/>
  <c r="KZ26" i="43" s="1"/>
  <c r="DB34" i="43"/>
  <c r="CT34" i="43"/>
  <c r="CS34" i="43"/>
  <c r="CR34" i="43"/>
  <c r="CQ34" i="43"/>
  <c r="CW34" i="43"/>
  <c r="CV34" i="43"/>
  <c r="CU34" i="43"/>
  <c r="BJ34" i="43"/>
  <c r="KV34" i="43" s="1"/>
  <c r="BH34" i="43"/>
  <c r="KZ34" i="43"/>
  <c r="KO34" i="43"/>
  <c r="LA34" i="43"/>
  <c r="CT35" i="43"/>
  <c r="CS35" i="43"/>
  <c r="CR35" i="43"/>
  <c r="CQ35" i="43"/>
  <c r="CW35" i="43"/>
  <c r="CV35" i="43"/>
  <c r="CU35" i="43"/>
  <c r="BJ35" i="43"/>
  <c r="BH35" i="43"/>
  <c r="KO35" i="43" s="1"/>
  <c r="CW15" i="43"/>
  <c r="CV15" i="43"/>
  <c r="CU15" i="43"/>
  <c r="DB15" i="43"/>
  <c r="CT15" i="43"/>
  <c r="CS15" i="43"/>
  <c r="CR15" i="43"/>
  <c r="BJ15" i="43"/>
  <c r="CY15" i="43" s="1"/>
  <c r="CQ15" i="43"/>
  <c r="BH15" i="43"/>
  <c r="KZ15" i="43"/>
  <c r="KT15" i="43"/>
  <c r="JO15" i="43" s="1" a="1"/>
  <c r="JO15" i="43" s="1"/>
  <c r="CT38" i="43"/>
  <c r="CS38" i="43"/>
  <c r="CR38" i="43"/>
  <c r="CQ38" i="43"/>
  <c r="CW38" i="43"/>
  <c r="CV38" i="43"/>
  <c r="CU38" i="43"/>
  <c r="BJ38" i="43"/>
  <c r="KO38" i="43" s="1"/>
  <c r="BH38" i="43"/>
  <c r="KS38" i="43"/>
  <c r="KW38" i="43"/>
  <c r="KX38" i="43"/>
  <c r="KT38" i="43"/>
  <c r="JO38" i="43" s="1" a="1"/>
  <c r="JO38" i="43" s="1"/>
  <c r="CR23" i="43"/>
  <c r="CV23" i="43"/>
  <c r="CU23" i="43"/>
  <c r="CW23" i="43"/>
  <c r="CT23" i="43"/>
  <c r="CS23" i="43"/>
  <c r="CQ23" i="43"/>
  <c r="BJ23" i="43"/>
  <c r="BH23" i="43"/>
  <c r="KR23" i="43"/>
  <c r="KS23" i="43"/>
  <c r="IB38" i="43"/>
  <c r="ID38" i="43"/>
  <c r="IC38" i="43"/>
  <c r="IA38" i="43"/>
  <c r="IB11" i="43"/>
  <c r="ID11" i="43"/>
  <c r="IC11" i="43"/>
  <c r="IA11" i="43"/>
  <c r="FZ35" i="43"/>
  <c r="FZ27" i="43"/>
  <c r="FZ11" i="43"/>
  <c r="LJ33" i="43"/>
  <c r="LJ17" i="43"/>
  <c r="FZ32" i="43"/>
  <c r="FZ24" i="43"/>
  <c r="FZ16" i="43"/>
  <c r="LJ12" i="43"/>
  <c r="IB22" i="43"/>
  <c r="IC22" i="43"/>
  <c r="ID22" i="43"/>
  <c r="IE22" i="43" s="1"/>
  <c r="IR22" i="43" s="1"/>
  <c r="FZ37" i="43"/>
  <c r="FZ29" i="43"/>
  <c r="FZ13" i="43"/>
  <c r="LJ15" i="43"/>
  <c r="JH13" i="43"/>
  <c r="FZ26" i="43"/>
  <c r="FZ18" i="43"/>
  <c r="IB33" i="43"/>
  <c r="ID33" i="43"/>
  <c r="IC33" i="43"/>
  <c r="LJ18" i="43"/>
  <c r="FZ31" i="43"/>
  <c r="FZ23" i="43"/>
  <c r="FZ15" i="43"/>
  <c r="LJ13" i="43"/>
  <c r="IE33" i="43"/>
  <c r="II33" i="43" s="1"/>
  <c r="FZ36" i="43"/>
  <c r="FZ28" i="43"/>
  <c r="FZ20" i="43"/>
  <c r="FZ12" i="43"/>
  <c r="HP22" i="43"/>
  <c r="HP19" i="43"/>
  <c r="HP14" i="43"/>
  <c r="HP11" i="43"/>
  <c r="LJ16" i="43"/>
  <c r="FZ33" i="43"/>
  <c r="FZ17" i="43"/>
  <c r="HP35" i="43"/>
  <c r="HP27" i="43"/>
  <c r="LJ24" i="43"/>
  <c r="JH20" i="43"/>
  <c r="LJ19" i="43"/>
  <c r="IB37" i="43"/>
  <c r="IE37" i="43" s="1"/>
  <c r="ID37" i="43"/>
  <c r="IC37" i="43"/>
  <c r="JH25" i="43"/>
  <c r="IB23" i="43"/>
  <c r="IE23" i="43" s="1"/>
  <c r="IQ23" i="43" s="1"/>
  <c r="IC23" i="43"/>
  <c r="ID23" i="43"/>
  <c r="LJ20" i="43"/>
  <c r="LJ29" i="43"/>
  <c r="LJ32" i="43"/>
  <c r="JH28" i="43"/>
  <c r="JH27" i="43"/>
  <c r="LJ23" i="43"/>
  <c r="IB21" i="43"/>
  <c r="IC21" i="43"/>
  <c r="ID21" i="43"/>
  <c r="IB30" i="43"/>
  <c r="IE30" i="43" s="1"/>
  <c r="ID30" i="43"/>
  <c r="IC30" i="43"/>
  <c r="IB18" i="43"/>
  <c r="ID18" i="43"/>
  <c r="IC18" i="43"/>
  <c r="LJ38" i="43"/>
  <c r="LJ31" i="43"/>
  <c r="IB25" i="43"/>
  <c r="IE25" i="43" s="1"/>
  <c r="IC25" i="43"/>
  <c r="ID25" i="43"/>
  <c r="JH34" i="43"/>
  <c r="IB29" i="43"/>
  <c r="IE29" i="43" s="1"/>
  <c r="IK29" i="43" s="1"/>
  <c r="ID29" i="43"/>
  <c r="IC29" i="43"/>
  <c r="IB32" i="43"/>
  <c r="IE32" i="43" s="1"/>
  <c r="IO32" i="43" s="1"/>
  <c r="ID32" i="43"/>
  <c r="IC32" i="43"/>
  <c r="IB24" i="43"/>
  <c r="IC24" i="43"/>
  <c r="ID24" i="43"/>
  <c r="JH26" i="43"/>
  <c r="LJ37" i="43"/>
  <c r="IB31" i="43"/>
  <c r="IE31" i="43" s="1"/>
  <c r="IP31" i="43" s="1"/>
  <c r="ID31" i="43"/>
  <c r="IC31" i="43"/>
  <c r="LJ30" i="43"/>
  <c r="LJ21" i="43"/>
  <c r="IB19" i="43"/>
  <c r="IE19" i="43" s="1"/>
  <c r="IJ19" i="43" s="1"/>
  <c r="ID19" i="43"/>
  <c r="IC19" i="43"/>
  <c r="IB12" i="43"/>
  <c r="IE12" i="43" s="1"/>
  <c r="IJ12" i="43" s="1"/>
  <c r="ID12" i="43"/>
  <c r="IC12" i="43"/>
  <c r="IB28" i="43"/>
  <c r="ID28" i="43"/>
  <c r="IC28" i="43"/>
  <c r="JH33" i="43"/>
  <c r="JH32" i="43"/>
  <c r="IB13" i="43"/>
  <c r="IE13" i="43" s="1"/>
  <c r="IT13" i="43" s="1"/>
  <c r="ID13" i="43"/>
  <c r="IC13" i="43"/>
  <c r="JH31" i="43"/>
  <c r="IB27" i="43"/>
  <c r="ID27" i="43"/>
  <c r="IC27" i="43"/>
  <c r="JH24" i="43"/>
  <c r="IB14" i="43"/>
  <c r="IE14" i="43" s="1"/>
  <c r="IJ14" i="43" s="1"/>
  <c r="ID14" i="43"/>
  <c r="IC14" i="43"/>
  <c r="JH30" i="43"/>
  <c r="JH29" i="43"/>
  <c r="JH22" i="43"/>
  <c r="IB20" i="43"/>
  <c r="ID20" i="43"/>
  <c r="IC20" i="43"/>
  <c r="IB15" i="43"/>
  <c r="IE15" i="43" s="1"/>
  <c r="ID15" i="43"/>
  <c r="IC15" i="43"/>
  <c r="LJ36" i="43"/>
  <c r="LJ34" i="43"/>
  <c r="JH21" i="43"/>
  <c r="IB16" i="43"/>
  <c r="ID16" i="43"/>
  <c r="IC16" i="43"/>
  <c r="LJ28" i="43"/>
  <c r="IB35" i="43"/>
  <c r="ID35" i="43"/>
  <c r="IC35" i="43"/>
  <c r="LJ26" i="43"/>
  <c r="JH23" i="43"/>
  <c r="LJ22" i="43"/>
  <c r="IB17" i="43"/>
  <c r="ID17" i="43"/>
  <c r="IC17" i="43"/>
  <c r="IB36" i="43"/>
  <c r="ID36" i="43"/>
  <c r="IC36" i="43"/>
  <c r="JH38" i="43"/>
  <c r="JH37" i="43"/>
  <c r="LJ27" i="43"/>
  <c r="IC26" i="43"/>
  <c r="ID26" i="43"/>
  <c r="CW14" i="43"/>
  <c r="BJ14" i="43"/>
  <c r="CX14" i="43" s="1"/>
  <c r="CV14" i="43"/>
  <c r="CU14" i="43"/>
  <c r="BH14" i="43"/>
  <c r="CT14" i="43"/>
  <c r="CS14" i="43"/>
  <c r="CR14" i="43"/>
  <c r="CQ14" i="43"/>
  <c r="LC14" i="43" s="1"/>
  <c r="IB34" i="43"/>
  <c r="IE34" i="43" s="1"/>
  <c r="IQ34" i="43" s="1"/>
  <c r="ID34" i="43"/>
  <c r="IC34" i="43"/>
  <c r="LJ25" i="43"/>
  <c r="HP28" i="43"/>
  <c r="HP20" i="43"/>
  <c r="HP12" i="43"/>
  <c r="HP26" i="43"/>
  <c r="HP34" i="43"/>
  <c r="HP31" i="43"/>
  <c r="HP38" i="43"/>
  <c r="HP30" i="43"/>
  <c r="HP21" i="43"/>
  <c r="HP29" i="43"/>
  <c r="HP37" i="43"/>
  <c r="IS13" i="43"/>
  <c r="IR13" i="43"/>
  <c r="IP13" i="43"/>
  <c r="IO13" i="43"/>
  <c r="IG13" i="43"/>
  <c r="JK27" i="43"/>
  <c r="JJ27" i="43" a="1"/>
  <c r="JJ27" i="43" s="1"/>
  <c r="JI27" i="43" a="1"/>
  <c r="JI27" i="43" s="1"/>
  <c r="JN27" i="43"/>
  <c r="KM27" i="43" s="1"/>
  <c r="JL27" i="43"/>
  <c r="JJ19" i="43" a="1"/>
  <c r="JJ19" i="43" s="1"/>
  <c r="JK19" i="43"/>
  <c r="JI19" i="43" a="1"/>
  <c r="JI19" i="43" s="1"/>
  <c r="JN19" i="43"/>
  <c r="KM19" i="43" s="1"/>
  <c r="IL33" i="43"/>
  <c r="IQ33" i="43"/>
  <c r="IH33" i="43"/>
  <c r="IN33" i="43"/>
  <c r="IU33" i="43"/>
  <c r="IS25" i="43"/>
  <c r="IK25" i="43"/>
  <c r="IQ25" i="43"/>
  <c r="II25" i="43"/>
  <c r="IH25" i="43"/>
  <c r="IO25" i="43"/>
  <c r="IG25" i="43"/>
  <c r="IU25" i="43"/>
  <c r="IK12" i="43"/>
  <c r="IR12" i="43"/>
  <c r="IO12" i="43"/>
  <c r="IG12" i="43"/>
  <c r="IN12" i="43"/>
  <c r="IK30" i="43"/>
  <c r="IR30" i="43"/>
  <c r="IJ30" i="43"/>
  <c r="IQ30" i="43"/>
  <c r="II30" i="43"/>
  <c r="IG30" i="43"/>
  <c r="IN30" i="43"/>
  <c r="IF30" i="43"/>
  <c r="IU30" i="43"/>
  <c r="IM30" i="43"/>
  <c r="IJ22" i="43"/>
  <c r="IQ22" i="43"/>
  <c r="II22" i="43"/>
  <c r="IH22" i="43"/>
  <c r="IU22" i="43"/>
  <c r="IM22" i="43"/>
  <c r="DM37" i="43"/>
  <c r="DN37" i="43"/>
  <c r="DO27" i="43"/>
  <c r="DN24" i="43"/>
  <c r="DO24" i="43"/>
  <c r="IJ23" i="43"/>
  <c r="II23" i="43"/>
  <c r="IP23" i="43"/>
  <c r="IF23" i="43"/>
  <c r="IT23" i="43"/>
  <c r="IM23" i="43"/>
  <c r="IR19" i="43"/>
  <c r="IT19" i="43"/>
  <c r="IH19" i="43"/>
  <c r="IG19" i="43"/>
  <c r="IN19" i="43"/>
  <c r="IR15" i="43"/>
  <c r="IJ15" i="43"/>
  <c r="IL15" i="43"/>
  <c r="IQ15" i="43"/>
  <c r="II15" i="43"/>
  <c r="IG15" i="43"/>
  <c r="IN15" i="43"/>
  <c r="IF15" i="43"/>
  <c r="IU15" i="43"/>
  <c r="IM15" i="43"/>
  <c r="JK11" i="43"/>
  <c r="JI11" i="43" a="1"/>
  <c r="JI11" i="43" s="1"/>
  <c r="JN11" i="43"/>
  <c r="KM11" i="43" s="1"/>
  <c r="JL11" i="43"/>
  <c r="IS32" i="43"/>
  <c r="IK32" i="43"/>
  <c r="IR32" i="43"/>
  <c r="IH32" i="43"/>
  <c r="IL32" i="43"/>
  <c r="IN32" i="43"/>
  <c r="IF32" i="43"/>
  <c r="JJ16" i="43" a="1"/>
  <c r="JJ16" i="43" s="1"/>
  <c r="JK16" i="43"/>
  <c r="JI16" i="43" a="1"/>
  <c r="JI16" i="43" s="1"/>
  <c r="JN16" i="43"/>
  <c r="KM16" i="43" s="1"/>
  <c r="IJ37" i="43"/>
  <c r="IT37" i="43"/>
  <c r="IQ37" i="43"/>
  <c r="II37" i="43"/>
  <c r="IH37" i="43"/>
  <c r="IN37" i="43"/>
  <c r="IF37" i="43"/>
  <c r="IU37" i="43"/>
  <c r="IS29" i="43"/>
  <c r="II29" i="43"/>
  <c r="IL29" i="43"/>
  <c r="IO29" i="43"/>
  <c r="IG29" i="43"/>
  <c r="IR14" i="43"/>
  <c r="IQ14" i="43"/>
  <c r="II14" i="43"/>
  <c r="IP14" i="43"/>
  <c r="IG14" i="43"/>
  <c r="IF14" i="43"/>
  <c r="IU14" i="43"/>
  <c r="IS31" i="43"/>
  <c r="IQ31" i="43"/>
  <c r="II31" i="43"/>
  <c r="IH31" i="43"/>
  <c r="IO31" i="43"/>
  <c r="IU31" i="43"/>
  <c r="IM31" i="43"/>
  <c r="IS34" i="43"/>
  <c r="IK34" i="43"/>
  <c r="DH34" i="43" s="1"/>
  <c r="II34" i="43"/>
  <c r="IT34" i="43"/>
  <c r="IP34" i="43"/>
  <c r="IH34" i="43"/>
  <c r="IU34" i="43"/>
  <c r="IM34" i="43"/>
  <c r="IE26" i="43"/>
  <c r="DM38" i="43"/>
  <c r="DM15" i="43"/>
  <c r="DO15" i="43"/>
  <c r="DN15" i="43"/>
  <c r="ET10" i="43"/>
  <c r="IM14" i="43" l="1"/>
  <c r="IH29" i="43"/>
  <c r="IO19" i="43"/>
  <c r="IH23" i="43"/>
  <c r="DB14" i="43"/>
  <c r="IS15" i="43"/>
  <c r="IH15" i="43"/>
  <c r="IP15" i="43"/>
  <c r="IT15" i="43"/>
  <c r="IK15" i="43"/>
  <c r="DH15" i="43" s="1"/>
  <c r="IO15" i="43"/>
  <c r="IP25" i="43"/>
  <c r="DH25" i="43" s="1"/>
  <c r="IM25" i="43"/>
  <c r="IT25" i="43"/>
  <c r="IL25" i="43"/>
  <c r="IR25" i="43"/>
  <c r="IN25" i="43"/>
  <c r="IJ25" i="43"/>
  <c r="IF25" i="43"/>
  <c r="IP30" i="43"/>
  <c r="DH30" i="43" s="1"/>
  <c r="IL30" i="43"/>
  <c r="IT30" i="43"/>
  <c r="IH30" i="43"/>
  <c r="IS30" i="43"/>
  <c r="IO30" i="43"/>
  <c r="IP37" i="43"/>
  <c r="IM37" i="43"/>
  <c r="IS37" i="43"/>
  <c r="IO37" i="43"/>
  <c r="IK37" i="43"/>
  <c r="DH37" i="43" s="1"/>
  <c r="IG37" i="43"/>
  <c r="IR37" i="43"/>
  <c r="IL37" i="43"/>
  <c r="KZ23" i="43"/>
  <c r="CZ18" i="43"/>
  <c r="KW18" i="43"/>
  <c r="DB18" i="43"/>
  <c r="KP13" i="43"/>
  <c r="KT13" i="43"/>
  <c r="JO13" i="43" s="1" a="1"/>
  <c r="JO13" i="43" s="1"/>
  <c r="KW13" i="43"/>
  <c r="KU13" i="43"/>
  <c r="KZ13" i="43"/>
  <c r="KO13" i="43"/>
  <c r="DM27" i="43"/>
  <c r="DN27" i="43"/>
  <c r="DI34" i="43"/>
  <c r="KY14" i="43"/>
  <c r="IH14" i="43"/>
  <c r="IL14" i="43"/>
  <c r="IS14" i="43"/>
  <c r="IT14" i="43"/>
  <c r="IK14" i="43"/>
  <c r="DH14" i="43" s="1"/>
  <c r="IO14" i="43"/>
  <c r="II13" i="43"/>
  <c r="IU13" i="43"/>
  <c r="IJ13" i="43"/>
  <c r="IN13" i="43"/>
  <c r="IL13" i="43"/>
  <c r="IF13" i="43"/>
  <c r="IQ13" i="43"/>
  <c r="IM13" i="43"/>
  <c r="IH13" i="43"/>
  <c r="IH12" i="43"/>
  <c r="IM12" i="43"/>
  <c r="IQ12" i="43"/>
  <c r="IT12" i="43"/>
  <c r="II12" i="43"/>
  <c r="IU12" i="43"/>
  <c r="IP12" i="43"/>
  <c r="DH12" i="43" s="1"/>
  <c r="IL31" i="43"/>
  <c r="IG31" i="43"/>
  <c r="IR31" i="43"/>
  <c r="IN31" i="43"/>
  <c r="IJ31" i="43"/>
  <c r="IF31" i="43"/>
  <c r="IJ32" i="43"/>
  <c r="IG32" i="43"/>
  <c r="II32" i="43"/>
  <c r="IU32" i="43"/>
  <c r="IT32" i="43"/>
  <c r="IM32" i="43"/>
  <c r="IP32" i="43"/>
  <c r="IP33" i="43"/>
  <c r="IM33" i="43"/>
  <c r="IS33" i="43"/>
  <c r="IT33" i="43"/>
  <c r="IK33" i="43"/>
  <c r="IO33" i="43"/>
  <c r="IR33" i="43"/>
  <c r="IG33" i="43"/>
  <c r="IP22" i="43"/>
  <c r="IT22" i="43"/>
  <c r="IS22" i="43"/>
  <c r="IO22" i="43"/>
  <c r="IK22" i="43"/>
  <c r="IG22" i="43"/>
  <c r="IL22" i="43"/>
  <c r="IN22" i="43"/>
  <c r="KU23" i="43"/>
  <c r="CZ23" i="43"/>
  <c r="CY23" i="43"/>
  <c r="KT23" i="43"/>
  <c r="JO23" i="43" s="1" a="1"/>
  <c r="JO23" i="43" s="1"/>
  <c r="KW23" i="43"/>
  <c r="DA23" i="43"/>
  <c r="CX23" i="43"/>
  <c r="KX23" i="43"/>
  <c r="KY23" i="43"/>
  <c r="IL34" i="43"/>
  <c r="IO34" i="43"/>
  <c r="IR34" i="43"/>
  <c r="IG34" i="43"/>
  <c r="IJ34" i="43"/>
  <c r="IN34" i="43"/>
  <c r="DB23" i="43"/>
  <c r="KR15" i="43"/>
  <c r="KV15" i="43"/>
  <c r="LC28" i="43"/>
  <c r="CY21" i="43"/>
  <c r="IF34" i="43"/>
  <c r="IT31" i="43"/>
  <c r="IK31" i="43"/>
  <c r="DH31" i="43" s="1"/>
  <c r="IN14" i="43"/>
  <c r="IQ32" i="43"/>
  <c r="IF22" i="43"/>
  <c r="IF12" i="43"/>
  <c r="IS12" i="43"/>
  <c r="IJ33" i="43"/>
  <c r="IK13" i="43"/>
  <c r="DH13" i="43" s="1"/>
  <c r="DN38" i="43"/>
  <c r="DO38" i="43"/>
  <c r="LH38" i="43" s="1"/>
  <c r="KT26" i="43"/>
  <c r="JO26" i="43" s="1" a="1"/>
  <c r="JO26" i="43" s="1"/>
  <c r="DA21" i="43"/>
  <c r="DB21" i="43"/>
  <c r="KP21" i="43"/>
  <c r="KW21" i="43"/>
  <c r="KT21" i="43"/>
  <c r="JO21" i="43" s="1" a="1"/>
  <c r="JO21" i="43" s="1"/>
  <c r="KZ21" i="43"/>
  <c r="IS19" i="43"/>
  <c r="IP19" i="43"/>
  <c r="IQ19" i="43"/>
  <c r="IU19" i="43"/>
  <c r="II19" i="43"/>
  <c r="IM19" i="43"/>
  <c r="IL19" i="43"/>
  <c r="IP29" i="43"/>
  <c r="DH29" i="43" s="1"/>
  <c r="IM29" i="43"/>
  <c r="IR29" i="43"/>
  <c r="IN29" i="43"/>
  <c r="IJ29" i="43"/>
  <c r="IF29" i="43"/>
  <c r="IQ29" i="43"/>
  <c r="IT29" i="43"/>
  <c r="IR23" i="43"/>
  <c r="IG23" i="43"/>
  <c r="IL23" i="43"/>
  <c r="IS23" i="43"/>
  <c r="IO23" i="43"/>
  <c r="IK23" i="43"/>
  <c r="DH23" i="43" s="1"/>
  <c r="IN23" i="43"/>
  <c r="DM25" i="43"/>
  <c r="DO25" i="43"/>
  <c r="DN25" i="43"/>
  <c r="CZ14" i="43"/>
  <c r="LE14" i="43" s="1"/>
  <c r="DA14" i="43"/>
  <c r="CY14" i="43"/>
  <c r="IU29" i="43"/>
  <c r="DH32" i="43"/>
  <c r="IF19" i="43"/>
  <c r="IK19" i="43"/>
  <c r="IU23" i="43"/>
  <c r="IL12" i="43"/>
  <c r="IF33" i="43"/>
  <c r="LA23" i="43"/>
  <c r="KU35" i="43"/>
  <c r="KR35" i="43"/>
  <c r="CX35" i="43"/>
  <c r="KT35" i="43"/>
  <c r="JO35" i="43" s="1" a="1"/>
  <c r="JO35" i="43" s="1"/>
  <c r="DB35" i="43"/>
  <c r="KP33" i="43"/>
  <c r="KW33" i="43"/>
  <c r="IE20" i="43"/>
  <c r="IE21" i="43"/>
  <c r="LA38" i="43"/>
  <c r="LC15" i="43"/>
  <c r="KS34" i="43"/>
  <c r="CX34" i="43"/>
  <c r="LC30" i="43"/>
  <c r="CY11" i="43"/>
  <c r="DB11" i="43"/>
  <c r="CX11" i="43"/>
  <c r="KT32" i="43"/>
  <c r="JO32" i="43" s="1" a="1"/>
  <c r="JO32" i="43" s="1"/>
  <c r="KX31" i="43"/>
  <c r="CX31" i="43"/>
  <c r="KS31" i="43"/>
  <c r="LC25" i="43"/>
  <c r="KP37" i="43"/>
  <c r="KY37" i="43"/>
  <c r="KO37" i="43"/>
  <c r="KV38" i="43"/>
  <c r="CX38" i="43"/>
  <c r="DA38" i="43"/>
  <c r="KP23" i="43"/>
  <c r="KO23" i="43"/>
  <c r="KP38" i="43"/>
  <c r="KW28" i="43"/>
  <c r="KW24" i="43"/>
  <c r="KV24" i="43"/>
  <c r="KV32" i="43"/>
  <c r="LA32" i="43"/>
  <c r="KO32" i="43"/>
  <c r="KU32" i="43"/>
  <c r="KY32" i="43"/>
  <c r="KP32" i="43"/>
  <c r="KR32" i="43"/>
  <c r="KQ32" i="43"/>
  <c r="KX32" i="43"/>
  <c r="IE35" i="43"/>
  <c r="IE28" i="43"/>
  <c r="IE24" i="43"/>
  <c r="KV23" i="43"/>
  <c r="KZ38" i="43"/>
  <c r="DB38" i="43"/>
  <c r="DB36" i="43"/>
  <c r="DA36" i="43"/>
  <c r="DA32" i="43"/>
  <c r="CX32" i="43"/>
  <c r="DB32" i="43"/>
  <c r="DB31" i="43"/>
  <c r="KU38" i="43"/>
  <c r="KY38" i="43"/>
  <c r="KW35" i="43"/>
  <c r="KR18" i="43"/>
  <c r="KO11" i="43"/>
  <c r="KQ11" i="43"/>
  <c r="KV11" i="43"/>
  <c r="KZ11" i="43"/>
  <c r="KW11" i="43"/>
  <c r="CX12" i="43"/>
  <c r="KT12" i="43"/>
  <c r="JO12" i="43" s="1" a="1"/>
  <c r="JO12" i="43" s="1"/>
  <c r="KU12" i="43"/>
  <c r="CZ12" i="43"/>
  <c r="KT33" i="43"/>
  <c r="JO33" i="43" s="1" a="1"/>
  <c r="JO33" i="43" s="1"/>
  <c r="LC18" i="43"/>
  <c r="KQ21" i="43"/>
  <c r="CZ13" i="43"/>
  <c r="LD11" i="43"/>
  <c r="KR37" i="43"/>
  <c r="LC12" i="43"/>
  <c r="KX12" i="43"/>
  <c r="DB33" i="43"/>
  <c r="KY22" i="43"/>
  <c r="KP29" i="43"/>
  <c r="KY29" i="43"/>
  <c r="KT29" i="43"/>
  <c r="JO29" i="43" s="1" a="1"/>
  <c r="JO29" i="43" s="1"/>
  <c r="KS27" i="43"/>
  <c r="LC16" i="43"/>
  <c r="KQ36" i="43"/>
  <c r="KW22" i="43"/>
  <c r="KW29" i="43"/>
  <c r="CZ19" i="43"/>
  <c r="HP36" i="43"/>
  <c r="LC11" i="43"/>
  <c r="LD12" i="43"/>
  <c r="CX33" i="43"/>
  <c r="KT22" i="43"/>
  <c r="JO22" i="43" s="1" a="1"/>
  <c r="JO22" i="43" s="1"/>
  <c r="KQ22" i="43"/>
  <c r="KU29" i="43"/>
  <c r="IE36" i="43"/>
  <c r="IE27" i="43"/>
  <c r="IE18" i="43"/>
  <c r="KX30" i="43"/>
  <c r="KX20" i="43"/>
  <c r="LC24" i="43"/>
  <c r="LC13" i="43"/>
  <c r="KU27" i="43"/>
  <c r="CZ27" i="43"/>
  <c r="KT16" i="43"/>
  <c r="JO16" i="43" s="1" a="1"/>
  <c r="JO16" i="43" s="1"/>
  <c r="DN16" i="43" s="1"/>
  <c r="LC33" i="43"/>
  <c r="KY31" i="43"/>
  <c r="DA29" i="43"/>
  <c r="HP18" i="43"/>
  <c r="HP15" i="43"/>
  <c r="KO17" i="43"/>
  <c r="HP25" i="43"/>
  <c r="KR17" i="43"/>
  <c r="KV17" i="43"/>
  <c r="KZ17" i="43"/>
  <c r="KY17" i="43"/>
  <c r="DM16" i="43"/>
  <c r="JP16" i="43" s="1"/>
  <c r="CX17" i="43"/>
  <c r="KQ17" i="43"/>
  <c r="DB16" i="43"/>
  <c r="LC17" i="43"/>
  <c r="IE17" i="43"/>
  <c r="IE16" i="43"/>
  <c r="LA17" i="43"/>
  <c r="CZ17" i="43"/>
  <c r="CY16" i="43"/>
  <c r="KS17" i="43"/>
  <c r="DO16" i="43"/>
  <c r="KW17" i="43"/>
  <c r="DB17" i="43"/>
  <c r="LD16" i="43"/>
  <c r="HP33" i="43"/>
  <c r="HP13" i="43"/>
  <c r="KQ26" i="43"/>
  <c r="KR26" i="43"/>
  <c r="DA26" i="43"/>
  <c r="CZ26" i="43"/>
  <c r="EZ28" i="43"/>
  <c r="FF28" i="43"/>
  <c r="FE28" i="43"/>
  <c r="FB28" i="43"/>
  <c r="GA28" i="43" s="1"/>
  <c r="FG28" i="43"/>
  <c r="FD28" i="43"/>
  <c r="FI28" i="43"/>
  <c r="FA28" i="43"/>
  <c r="FC28" i="43"/>
  <c r="FH28" i="43"/>
  <c r="FG30" i="43"/>
  <c r="FD30" i="43"/>
  <c r="FI30" i="43"/>
  <c r="FA30" i="43"/>
  <c r="FH30" i="43"/>
  <c r="FC30" i="43"/>
  <c r="EZ30" i="43"/>
  <c r="FF30" i="43"/>
  <c r="FB30" i="43"/>
  <c r="FE30" i="43"/>
  <c r="CY30" i="43"/>
  <c r="FB20" i="43"/>
  <c r="FA20" i="43"/>
  <c r="FF20" i="43"/>
  <c r="FI20" i="43"/>
  <c r="EZ20" i="43"/>
  <c r="FE20" i="43"/>
  <c r="FC20" i="43"/>
  <c r="GA20" i="43" s="1"/>
  <c r="FD20" i="43"/>
  <c r="FH20" i="43"/>
  <c r="FG20" i="43"/>
  <c r="KQ14" i="43"/>
  <c r="LD23" i="43"/>
  <c r="LC23" i="43"/>
  <c r="KO15" i="43"/>
  <c r="KX15" i="43"/>
  <c r="CZ15" i="43"/>
  <c r="KY15" i="43"/>
  <c r="KX35" i="43"/>
  <c r="KQ35" i="43"/>
  <c r="CZ35" i="43"/>
  <c r="KU34" i="43"/>
  <c r="KQ34" i="43"/>
  <c r="CZ34" i="43"/>
  <c r="KV26" i="43"/>
  <c r="KW26" i="43"/>
  <c r="KP28" i="43"/>
  <c r="CY28" i="43"/>
  <c r="KU30" i="43"/>
  <c r="KP25" i="43"/>
  <c r="KX25" i="43"/>
  <c r="KP20" i="43"/>
  <c r="IE38" i="43"/>
  <c r="KU15" i="43"/>
  <c r="KW15" i="43"/>
  <c r="LD15" i="43"/>
  <c r="KZ35" i="43"/>
  <c r="LD35" i="43"/>
  <c r="KT34" i="43"/>
  <c r="JO34" i="43" s="1" a="1"/>
  <c r="JO34" i="43" s="1"/>
  <c r="LD34" i="43"/>
  <c r="KS26" i="43"/>
  <c r="CX26" i="43"/>
  <c r="DB26" i="43"/>
  <c r="KS28" i="43"/>
  <c r="KR30" i="43"/>
  <c r="KQ30" i="43"/>
  <c r="CZ30" i="43"/>
  <c r="KZ25" i="43"/>
  <c r="FF25" i="43"/>
  <c r="FG25" i="43"/>
  <c r="FB25" i="43"/>
  <c r="FH25" i="43"/>
  <c r="FD25" i="43"/>
  <c r="EZ25" i="43"/>
  <c r="FI25" i="43"/>
  <c r="FC25" i="43"/>
  <c r="FA25" i="43"/>
  <c r="FE25" i="43"/>
  <c r="DB25" i="43"/>
  <c r="KS20" i="43"/>
  <c r="DA20" i="43"/>
  <c r="LD14" i="43"/>
  <c r="LC38" i="43"/>
  <c r="LA15" i="43"/>
  <c r="DA15" i="43"/>
  <c r="KS35" i="43"/>
  <c r="KP35" i="43"/>
  <c r="KY35" i="43"/>
  <c r="DA35" i="43"/>
  <c r="KW34" i="43"/>
  <c r="KR34" i="43"/>
  <c r="KY34" i="43"/>
  <c r="DA34" i="43"/>
  <c r="KO26" i="43"/>
  <c r="KY26" i="43"/>
  <c r="KZ28" i="43"/>
  <c r="KQ28" i="43"/>
  <c r="CZ28" i="43"/>
  <c r="KW30" i="43"/>
  <c r="LD30" i="43"/>
  <c r="KV25" i="43"/>
  <c r="CX25" i="43"/>
  <c r="KV20" i="43"/>
  <c r="KQ20" i="43"/>
  <c r="CX20" i="43"/>
  <c r="FE14" i="43"/>
  <c r="FF14" i="43"/>
  <c r="FD14" i="43"/>
  <c r="EZ14" i="43"/>
  <c r="FA14" i="43"/>
  <c r="FI14" i="43"/>
  <c r="FG14" i="43"/>
  <c r="FH14" i="43"/>
  <c r="FC14" i="43"/>
  <c r="FB14" i="43"/>
  <c r="LE23" i="43"/>
  <c r="FI38" i="43"/>
  <c r="FH38" i="43"/>
  <c r="FC38" i="43"/>
  <c r="EZ38" i="43"/>
  <c r="FF38" i="43"/>
  <c r="FE38" i="43"/>
  <c r="FB38" i="43"/>
  <c r="FG38" i="43"/>
  <c r="FD38" i="43"/>
  <c r="FA38" i="43"/>
  <c r="CY38" i="43"/>
  <c r="KS15" i="43"/>
  <c r="CX15" i="43"/>
  <c r="KV35" i="43"/>
  <c r="LA35" i="43"/>
  <c r="KP34" i="43"/>
  <c r="KX34" i="43"/>
  <c r="KU26" i="43"/>
  <c r="KX28" i="43"/>
  <c r="LD28" i="43"/>
  <c r="KO30" i="43"/>
  <c r="LA30" i="43"/>
  <c r="KY30" i="43"/>
  <c r="DA30" i="43"/>
  <c r="LA25" i="43"/>
  <c r="KQ25" i="43"/>
  <c r="KU20" i="43"/>
  <c r="KZ20" i="43"/>
  <c r="LC20" i="43"/>
  <c r="FC26" i="43"/>
  <c r="FH26" i="43"/>
  <c r="FF26" i="43"/>
  <c r="FB26" i="43"/>
  <c r="EZ26" i="43"/>
  <c r="FD26" i="43"/>
  <c r="FI26" i="43"/>
  <c r="FG26" i="43"/>
  <c r="FA26" i="43"/>
  <c r="FE26" i="43"/>
  <c r="KU28" i="43"/>
  <c r="KT28" i="43"/>
  <c r="JO28" i="43" s="1" a="1"/>
  <c r="JO28" i="43" s="1"/>
  <c r="KY28" i="43"/>
  <c r="DA28" i="43"/>
  <c r="KT30" i="43"/>
  <c r="JO30" i="43" s="1" a="1"/>
  <c r="JO30" i="43" s="1"/>
  <c r="KS30" i="43"/>
  <c r="KT20" i="43"/>
  <c r="JO20" i="43" s="1" a="1"/>
  <c r="JO20" i="43" s="1"/>
  <c r="KW20" i="43"/>
  <c r="DB20" i="43"/>
  <c r="KY20" i="43"/>
  <c r="FI23" i="43"/>
  <c r="FD23" i="43"/>
  <c r="FA23" i="43"/>
  <c r="FE23" i="43"/>
  <c r="FG23" i="43"/>
  <c r="FC23" i="43"/>
  <c r="FH23" i="43"/>
  <c r="EZ23" i="43"/>
  <c r="FF23" i="43"/>
  <c r="FB23" i="43"/>
  <c r="KQ23" i="43"/>
  <c r="KR38" i="43"/>
  <c r="KQ38" i="43"/>
  <c r="CZ38" i="43"/>
  <c r="KP15" i="43"/>
  <c r="LC35" i="43"/>
  <c r="LC34" i="43"/>
  <c r="KP26" i="43"/>
  <c r="LC26" i="43"/>
  <c r="KR28" i="43"/>
  <c r="KP30" i="43"/>
  <c r="CX30" i="43"/>
  <c r="DB30" i="43"/>
  <c r="KU25" i="43"/>
  <c r="KY25" i="43"/>
  <c r="KR20" i="43"/>
  <c r="LD20" i="43"/>
  <c r="CZ20" i="43"/>
  <c r="KX14" i="43"/>
  <c r="KZ14" i="43"/>
  <c r="KW14" i="43"/>
  <c r="KS14" i="43"/>
  <c r="KP14" i="43"/>
  <c r="KR14" i="43"/>
  <c r="LA14" i="43"/>
  <c r="KU14" i="43"/>
  <c r="KV14" i="43"/>
  <c r="KO14" i="43"/>
  <c r="KT14" i="43"/>
  <c r="JO14" i="43" s="1" a="1"/>
  <c r="JO14" i="43" s="1"/>
  <c r="IE11" i="43"/>
  <c r="LD38" i="43"/>
  <c r="FF15" i="43"/>
  <c r="FD15" i="43"/>
  <c r="FE15" i="43"/>
  <c r="FA15" i="43"/>
  <c r="FG15" i="43"/>
  <c r="EZ15" i="43"/>
  <c r="FH15" i="43"/>
  <c r="FI15" i="43"/>
  <c r="FB15" i="43"/>
  <c r="FC15" i="43"/>
  <c r="KQ15" i="43"/>
  <c r="FG35" i="43"/>
  <c r="FD35" i="43"/>
  <c r="FI35" i="43"/>
  <c r="FA35" i="43"/>
  <c r="FH35" i="43"/>
  <c r="FC35" i="43"/>
  <c r="EZ35" i="43"/>
  <c r="FF35" i="43"/>
  <c r="FE35" i="43"/>
  <c r="FB35" i="43"/>
  <c r="CY35" i="43"/>
  <c r="FA34" i="43"/>
  <c r="FH34" i="43"/>
  <c r="FC34" i="43"/>
  <c r="EZ34" i="43"/>
  <c r="FF34" i="43"/>
  <c r="FE34" i="43"/>
  <c r="FB34" i="43"/>
  <c r="FG34" i="43"/>
  <c r="FD34" i="43"/>
  <c r="FI34" i="43"/>
  <c r="CY34" i="43"/>
  <c r="LA26" i="43"/>
  <c r="KX26" i="43"/>
  <c r="LD26" i="43"/>
  <c r="KO28" i="43"/>
  <c r="KV28" i="43"/>
  <c r="CX28" i="43"/>
  <c r="DB28" i="43"/>
  <c r="KV30" i="43"/>
  <c r="KR25" i="43"/>
  <c r="LD25" i="43"/>
  <c r="KO20" i="43"/>
  <c r="CY20" i="43"/>
  <c r="KS24" i="43"/>
  <c r="LD24" i="43"/>
  <c r="KO18" i="43"/>
  <c r="KQ18" i="43"/>
  <c r="KX21" i="43"/>
  <c r="CX21" i="43"/>
  <c r="LD21" i="43"/>
  <c r="FD13" i="43"/>
  <c r="FF13" i="43"/>
  <c r="FE13" i="43"/>
  <c r="FA13" i="43"/>
  <c r="FG13" i="43"/>
  <c r="EZ13" i="43"/>
  <c r="FH13" i="43"/>
  <c r="FB13" i="43"/>
  <c r="FI13" i="43"/>
  <c r="FC13" i="43"/>
  <c r="DA27" i="43"/>
  <c r="KV16" i="43"/>
  <c r="CZ16" i="43"/>
  <c r="KQ16" i="43"/>
  <c r="KS11" i="43"/>
  <c r="LA11" i="43"/>
  <c r="KZ36" i="43"/>
  <c r="LD36" i="43"/>
  <c r="KS37" i="43"/>
  <c r="KX37" i="43"/>
  <c r="CX37" i="43"/>
  <c r="DB37" i="43"/>
  <c r="KP12" i="43"/>
  <c r="KV33" i="43"/>
  <c r="KU31" i="43"/>
  <c r="KP31" i="43"/>
  <c r="KO22" i="43"/>
  <c r="KS22" i="43"/>
  <c r="CY22" i="43"/>
  <c r="LC22" i="43"/>
  <c r="LC29" i="43"/>
  <c r="KU19" i="43"/>
  <c r="KX19" i="43"/>
  <c r="KR24" i="43"/>
  <c r="DA24" i="43"/>
  <c r="LA18" i="43"/>
  <c r="KZ18" i="43"/>
  <c r="KU16" i="43"/>
  <c r="KZ16" i="43"/>
  <c r="KY11" i="43"/>
  <c r="KU36" i="43"/>
  <c r="KT36" i="43"/>
  <c r="JO36" i="43" s="1" a="1"/>
  <c r="JO36" i="43" s="1"/>
  <c r="KY36" i="43"/>
  <c r="LA12" i="43"/>
  <c r="FF12" i="43"/>
  <c r="FD12" i="43"/>
  <c r="FA12" i="43"/>
  <c r="FG12" i="43"/>
  <c r="FI12" i="43"/>
  <c r="EZ12" i="43"/>
  <c r="FH12" i="43"/>
  <c r="FB12" i="43"/>
  <c r="FC12" i="43"/>
  <c r="FE12" i="43"/>
  <c r="DB12" i="43"/>
  <c r="LA33" i="43"/>
  <c r="KQ33" i="43"/>
  <c r="CZ33" i="43"/>
  <c r="KR31" i="43"/>
  <c r="KO31" i="43"/>
  <c r="KX22" i="43"/>
  <c r="KZ22" i="43"/>
  <c r="DA22" i="43"/>
  <c r="FI29" i="43"/>
  <c r="FA29" i="43"/>
  <c r="FH29" i="43"/>
  <c r="FC29" i="43"/>
  <c r="EZ29" i="43"/>
  <c r="FF29" i="43"/>
  <c r="FE29" i="43"/>
  <c r="FB29" i="43"/>
  <c r="FG29" i="43"/>
  <c r="FD29" i="43"/>
  <c r="CY29" i="43"/>
  <c r="KT19" i="43"/>
  <c r="JO19" i="43" s="1" a="1"/>
  <c r="JO19" i="43" s="1"/>
  <c r="CX19" i="43"/>
  <c r="KZ24" i="43"/>
  <c r="LD17" i="43"/>
  <c r="KV18" i="43"/>
  <c r="KP18" i="43"/>
  <c r="FE18" i="43"/>
  <c r="FF18" i="43"/>
  <c r="FD18" i="43"/>
  <c r="FG18" i="43"/>
  <c r="EZ18" i="43"/>
  <c r="FA18" i="43"/>
  <c r="FH18" i="43"/>
  <c r="FI18" i="43"/>
  <c r="FB18" i="43"/>
  <c r="FC18" i="43"/>
  <c r="KY18" i="43"/>
  <c r="LA16" i="43"/>
  <c r="KX16" i="43"/>
  <c r="KY16" i="43"/>
  <c r="KR36" i="43"/>
  <c r="KW36" i="43"/>
  <c r="FH37" i="43"/>
  <c r="FC37" i="43"/>
  <c r="FE37" i="43"/>
  <c r="FB37" i="43"/>
  <c r="FG37" i="43"/>
  <c r="FD37" i="43"/>
  <c r="FI37" i="43"/>
  <c r="FA37" i="43"/>
  <c r="FF37" i="43"/>
  <c r="EZ37" i="43"/>
  <c r="CY37" i="43"/>
  <c r="KO12" i="43"/>
  <c r="KU33" i="43"/>
  <c r="LD33" i="43"/>
  <c r="LD22" i="43"/>
  <c r="FD22" i="43"/>
  <c r="FB22" i="43"/>
  <c r="FG22" i="43"/>
  <c r="FE22" i="43"/>
  <c r="FF22" i="43"/>
  <c r="FC22" i="43"/>
  <c r="FH22" i="43"/>
  <c r="FI22" i="43"/>
  <c r="EZ22" i="43"/>
  <c r="FA22" i="43"/>
  <c r="KW19" i="43"/>
  <c r="DB19" i="43"/>
  <c r="KP24" i="43"/>
  <c r="KQ24" i="43"/>
  <c r="KP17" i="43"/>
  <c r="KX17" i="43"/>
  <c r="KS18" i="43"/>
  <c r="KX18" i="43"/>
  <c r="LD18" i="43"/>
  <c r="KV21" i="43"/>
  <c r="KV13" i="43"/>
  <c r="LC27" i="43"/>
  <c r="KO16" i="43"/>
  <c r="KW16" i="43"/>
  <c r="DA16" i="43"/>
  <c r="KU11" i="43"/>
  <c r="KX36" i="43"/>
  <c r="KV36" i="43"/>
  <c r="CX36" i="43"/>
  <c r="KZ37" i="43"/>
  <c r="KS12" i="43"/>
  <c r="CY12" i="43"/>
  <c r="LE12" i="43" s="1"/>
  <c r="KQ12" i="43"/>
  <c r="LC32" i="43"/>
  <c r="KZ33" i="43"/>
  <c r="KS33" i="43"/>
  <c r="KY33" i="43"/>
  <c r="DA33" i="43"/>
  <c r="LA31" i="43"/>
  <c r="FA31" i="43"/>
  <c r="EZ31" i="43"/>
  <c r="GA31" i="43" s="1"/>
  <c r="FF31" i="43"/>
  <c r="FE31" i="43"/>
  <c r="FB31" i="43"/>
  <c r="FG31" i="43"/>
  <c r="FD31" i="43"/>
  <c r="FI31" i="43"/>
  <c r="FH31" i="43"/>
  <c r="FC31" i="43"/>
  <c r="CY31" i="43"/>
  <c r="LE31" i="43" s="1"/>
  <c r="KV22" i="43"/>
  <c r="KZ29" i="43"/>
  <c r="KQ29" i="43"/>
  <c r="CZ29" i="43"/>
  <c r="KR19" i="43"/>
  <c r="CY19" i="43"/>
  <c r="KO24" i="43"/>
  <c r="KT17" i="43"/>
  <c r="JO17" i="43" s="1" a="1"/>
  <c r="JO17" i="43" s="1"/>
  <c r="FD17" i="43"/>
  <c r="FF17" i="43"/>
  <c r="FH17" i="43"/>
  <c r="FA17" i="43"/>
  <c r="FG17" i="43"/>
  <c r="EZ17" i="43"/>
  <c r="FC17" i="43"/>
  <c r="FB17" i="43"/>
  <c r="FE17" i="43"/>
  <c r="FI17" i="43"/>
  <c r="KU18" i="43"/>
  <c r="CX18" i="43"/>
  <c r="DA18" i="43"/>
  <c r="KR21" i="43"/>
  <c r="KU21" i="43"/>
  <c r="FH21" i="43"/>
  <c r="FC21" i="43"/>
  <c r="FF21" i="43"/>
  <c r="FI21" i="43"/>
  <c r="FG21" i="43"/>
  <c r="EZ21" i="43"/>
  <c r="FB21" i="43"/>
  <c r="FE21" i="43"/>
  <c r="FA21" i="43"/>
  <c r="FD21" i="43"/>
  <c r="KY21" i="43"/>
  <c r="KQ13" i="43"/>
  <c r="EZ27" i="43"/>
  <c r="FF27" i="43"/>
  <c r="FE27" i="43"/>
  <c r="FB27" i="43"/>
  <c r="FG27" i="43"/>
  <c r="FD27" i="43"/>
  <c r="FI27" i="43"/>
  <c r="FA27" i="43"/>
  <c r="FH27" i="43"/>
  <c r="FC27" i="43"/>
  <c r="CY27" i="43"/>
  <c r="LE27" i="43" s="1"/>
  <c r="KS16" i="43"/>
  <c r="KT11" i="43"/>
  <c r="JO11" i="43" s="1" a="1"/>
  <c r="JO11" i="43" s="1"/>
  <c r="LE11" i="43"/>
  <c r="KO36" i="43"/>
  <c r="FA36" i="43"/>
  <c r="FH36" i="43"/>
  <c r="FC36" i="43"/>
  <c r="EZ36" i="43"/>
  <c r="FF36" i="43"/>
  <c r="FE36" i="43"/>
  <c r="FB36" i="43"/>
  <c r="FG36" i="43"/>
  <c r="FD36" i="43"/>
  <c r="FI36" i="43"/>
  <c r="LC36" i="43"/>
  <c r="KV37" i="43"/>
  <c r="KQ37" i="43"/>
  <c r="CZ37" i="43"/>
  <c r="KV12" i="43"/>
  <c r="FG32" i="43"/>
  <c r="FD32" i="43"/>
  <c r="FA32" i="43"/>
  <c r="FH32" i="43"/>
  <c r="FC32" i="43"/>
  <c r="EZ32" i="43"/>
  <c r="GA32" i="43" s="1"/>
  <c r="FF32" i="43"/>
  <c r="FE32" i="43"/>
  <c r="FB32" i="43"/>
  <c r="FI32" i="43"/>
  <c r="CY32" i="43"/>
  <c r="KX33" i="43"/>
  <c r="KW31" i="43"/>
  <c r="KU22" i="43"/>
  <c r="DB22" i="43"/>
  <c r="KV29" i="43"/>
  <c r="LD29" i="43"/>
  <c r="KO19" i="43"/>
  <c r="LC21" i="43"/>
  <c r="LD37" i="43"/>
  <c r="FE19" i="43"/>
  <c r="FD19" i="43"/>
  <c r="FF19" i="43"/>
  <c r="FG19" i="43"/>
  <c r="FA19" i="43"/>
  <c r="FH19" i="43"/>
  <c r="EZ19" i="43"/>
  <c r="FI19" i="43"/>
  <c r="FC19" i="43"/>
  <c r="FB19" i="43"/>
  <c r="FF24" i="43"/>
  <c r="FE24" i="43"/>
  <c r="FD24" i="43"/>
  <c r="FH24" i="43"/>
  <c r="FB24" i="43"/>
  <c r="EZ24" i="43"/>
  <c r="FA24" i="43"/>
  <c r="FG24" i="43"/>
  <c r="FI24" i="43"/>
  <c r="FC24" i="43"/>
  <c r="KT18" i="43"/>
  <c r="JO18" i="43" s="1" a="1"/>
  <c r="JO18" i="43" s="1"/>
  <c r="LD13" i="43"/>
  <c r="FE16" i="43"/>
  <c r="FD16" i="43"/>
  <c r="EZ16" i="43"/>
  <c r="FH16" i="43"/>
  <c r="FA16" i="43"/>
  <c r="FI16" i="43"/>
  <c r="FB16" i="43"/>
  <c r="FC16" i="43"/>
  <c r="FG16" i="43"/>
  <c r="FF16" i="43"/>
  <c r="KP36" i="43"/>
  <c r="FG33" i="43"/>
  <c r="FD33" i="43"/>
  <c r="FI33" i="43"/>
  <c r="FA33" i="43"/>
  <c r="FH33" i="43"/>
  <c r="FC33" i="43"/>
  <c r="EZ33" i="43"/>
  <c r="FF33" i="43"/>
  <c r="FB33" i="43"/>
  <c r="FE33" i="43"/>
  <c r="LD31" i="43"/>
  <c r="LA22" i="43"/>
  <c r="CX22" i="43"/>
  <c r="KS19" i="43"/>
  <c r="LA19" i="43"/>
  <c r="LD19" i="43"/>
  <c r="LA24" i="43"/>
  <c r="DB24" i="43"/>
  <c r="CZ24" i="43"/>
  <c r="LE24" i="43" s="1"/>
  <c r="KU17" i="43"/>
  <c r="CY17" i="43"/>
  <c r="CY18" i="43"/>
  <c r="KS21" i="43"/>
  <c r="LA13" i="43"/>
  <c r="KX13" i="43"/>
  <c r="DA13" i="43"/>
  <c r="LE13" i="43" s="1"/>
  <c r="KZ27" i="43"/>
  <c r="LD27" i="43"/>
  <c r="FC11" i="43"/>
  <c r="FD11" i="43"/>
  <c r="FE11" i="43"/>
  <c r="FF11" i="43"/>
  <c r="EZ11" i="43"/>
  <c r="GA11" i="43" s="1"/>
  <c r="FG11" i="43"/>
  <c r="FI11" i="43"/>
  <c r="FB11" i="43"/>
  <c r="FH11" i="43"/>
  <c r="FA11" i="43"/>
  <c r="KS36" i="43"/>
  <c r="CZ36" i="43"/>
  <c r="LA37" i="43"/>
  <c r="KR12" i="43"/>
  <c r="DA12" i="43"/>
  <c r="LD32" i="43"/>
  <c r="KO33" i="43"/>
  <c r="CY33" i="43"/>
  <c r="KV31" i="43"/>
  <c r="KT31" i="43"/>
  <c r="JO31" i="43" s="1" a="1"/>
  <c r="JO31" i="43" s="1"/>
  <c r="KP22" i="43"/>
  <c r="KR22" i="43"/>
  <c r="KS29" i="43"/>
  <c r="KR29" i="43"/>
  <c r="CX29" i="43"/>
  <c r="LE29" i="43" s="1"/>
  <c r="DB29" i="43"/>
  <c r="KV19" i="43"/>
  <c r="KZ19" i="43"/>
  <c r="DA19" i="43"/>
  <c r="KY19" i="43"/>
  <c r="JP15" i="43"/>
  <c r="LH15" i="43"/>
  <c r="JP27" i="43"/>
  <c r="LH27" i="43"/>
  <c r="IS26" i="43"/>
  <c r="IK26" i="43"/>
  <c r="DH26" i="43" s="1"/>
  <c r="IR26" i="43"/>
  <c r="IJ26" i="43"/>
  <c r="IQ26" i="43"/>
  <c r="II26" i="43"/>
  <c r="IT26" i="43"/>
  <c r="IP26" i="43"/>
  <c r="IH26" i="43"/>
  <c r="IO26" i="43"/>
  <c r="IG26" i="43"/>
  <c r="IL26" i="43"/>
  <c r="IN26" i="43"/>
  <c r="IF26" i="43"/>
  <c r="IU26" i="43"/>
  <c r="IM26" i="43"/>
  <c r="JP25" i="43"/>
  <c r="LH25" i="43"/>
  <c r="JP24" i="43"/>
  <c r="LH24" i="43"/>
  <c r="LH37" i="43"/>
  <c r="JP37" i="43"/>
  <c r="JP38" i="43"/>
  <c r="K10" i="43"/>
  <c r="BI10" i="43"/>
  <c r="CP10" i="43"/>
  <c r="CH10" i="43"/>
  <c r="BZ10" i="43"/>
  <c r="BR10" i="43"/>
  <c r="AR9" i="43"/>
  <c r="AQ9" i="43"/>
  <c r="AO9" i="43"/>
  <c r="AM9" i="43"/>
  <c r="AN38" i="43"/>
  <c r="AP38" i="43" s="1"/>
  <c r="AN37" i="43"/>
  <c r="AP37" i="43" s="1"/>
  <c r="AN36" i="43"/>
  <c r="AP36" i="43" s="1"/>
  <c r="AN35" i="43"/>
  <c r="AP35" i="43" s="1"/>
  <c r="AN34" i="43"/>
  <c r="AP34" i="43" s="1"/>
  <c r="AN33" i="43"/>
  <c r="AP33" i="43" s="1"/>
  <c r="AN32" i="43"/>
  <c r="AP32" i="43" s="1"/>
  <c r="AN31" i="43"/>
  <c r="AP31" i="43" s="1"/>
  <c r="AN30" i="43"/>
  <c r="AP30" i="43" s="1"/>
  <c r="AN29" i="43"/>
  <c r="AP29" i="43" s="1"/>
  <c r="AN28" i="43"/>
  <c r="AP28" i="43" s="1"/>
  <c r="AN27" i="43"/>
  <c r="AP27" i="43" s="1"/>
  <c r="AN26" i="43"/>
  <c r="AP26" i="43" s="1"/>
  <c r="AN25" i="43"/>
  <c r="AP25" i="43" s="1"/>
  <c r="AN24" i="43"/>
  <c r="AP24" i="43" s="1"/>
  <c r="AN23" i="43"/>
  <c r="AP23" i="43" s="1"/>
  <c r="AN22" i="43"/>
  <c r="AP22" i="43" s="1"/>
  <c r="AN21" i="43"/>
  <c r="AP21" i="43" s="1"/>
  <c r="AN20" i="43"/>
  <c r="AP20" i="43" s="1"/>
  <c r="AN19" i="43"/>
  <c r="AP19" i="43" s="1"/>
  <c r="AN18" i="43"/>
  <c r="AP18" i="43" s="1"/>
  <c r="AN17" i="43"/>
  <c r="AP17" i="43" s="1"/>
  <c r="AN16" i="43"/>
  <c r="AP16" i="43" s="1"/>
  <c r="AN15" i="43"/>
  <c r="AP15" i="43" s="1"/>
  <c r="AN14" i="43"/>
  <c r="AP14" i="43" s="1"/>
  <c r="AN13" i="43"/>
  <c r="AP13" i="43" s="1"/>
  <c r="LK10" i="43"/>
  <c r="LF10" i="43"/>
  <c r="DI12" i="43" l="1"/>
  <c r="DJ12" i="43"/>
  <c r="DK12" i="43" s="1"/>
  <c r="DI30" i="43"/>
  <c r="DL30" i="43" s="1"/>
  <c r="DJ30" i="43"/>
  <c r="DK30" i="43" s="1"/>
  <c r="DI25" i="43"/>
  <c r="DJ25" i="43" s="1"/>
  <c r="DI29" i="43"/>
  <c r="DJ29" i="43"/>
  <c r="DK29" i="43" s="1"/>
  <c r="JL33" i="43"/>
  <c r="JI33" i="43" a="1"/>
  <c r="JI33" i="43" s="1"/>
  <c r="JN33" i="43"/>
  <c r="KM33" i="43" s="1"/>
  <c r="JK33" i="43"/>
  <c r="JJ33" i="43" a="1"/>
  <c r="JJ33" i="43" s="1"/>
  <c r="DM26" i="43"/>
  <c r="DN26" i="43"/>
  <c r="DO26" i="43"/>
  <c r="DM23" i="43"/>
  <c r="DN23" i="43"/>
  <c r="DO23" i="43"/>
  <c r="DJ34" i="43"/>
  <c r="DK34" i="43" s="1"/>
  <c r="DL34" i="43" s="1"/>
  <c r="DO13" i="43"/>
  <c r="DN13" i="43"/>
  <c r="DM13" i="43"/>
  <c r="GA36" i="43"/>
  <c r="JJ13" i="43" a="1"/>
  <c r="JJ13" i="43" s="1"/>
  <c r="JK13" i="43"/>
  <c r="JI13" i="43" a="1"/>
  <c r="JI13" i="43" s="1"/>
  <c r="JN13" i="43"/>
  <c r="KM13" i="43" s="1"/>
  <c r="JL13" i="43"/>
  <c r="DJ37" i="43"/>
  <c r="DK37" i="43" s="1"/>
  <c r="DI37" i="43"/>
  <c r="DL37" i="43"/>
  <c r="DM22" i="43"/>
  <c r="DN22" i="43"/>
  <c r="DO22" i="43"/>
  <c r="IS35" i="43"/>
  <c r="IO35" i="43"/>
  <c r="IK35" i="43"/>
  <c r="IL35" i="43"/>
  <c r="IR35" i="43"/>
  <c r="IN35" i="43"/>
  <c r="IJ35" i="43"/>
  <c r="IF35" i="43"/>
  <c r="IQ35" i="43"/>
  <c r="II35" i="43"/>
  <c r="IP35" i="43"/>
  <c r="IH35" i="43"/>
  <c r="IG35" i="43"/>
  <c r="IU35" i="43"/>
  <c r="IM35" i="43"/>
  <c r="IT35" i="43"/>
  <c r="DM35" i="43"/>
  <c r="DN35" i="43"/>
  <c r="DO35" i="43"/>
  <c r="DH19" i="43"/>
  <c r="DI31" i="43"/>
  <c r="DJ31" i="43"/>
  <c r="DK31" i="43" s="1"/>
  <c r="DL31" i="43"/>
  <c r="DI14" i="43"/>
  <c r="DJ14" i="43"/>
  <c r="IR24" i="43"/>
  <c r="IT24" i="43"/>
  <c r="IP24" i="43"/>
  <c r="IH24" i="43"/>
  <c r="IS24" i="43"/>
  <c r="IO24" i="43"/>
  <c r="IK24" i="43"/>
  <c r="DH24" i="43" s="1"/>
  <c r="IU24" i="43"/>
  <c r="IL24" i="43"/>
  <c r="IM24" i="43"/>
  <c r="IJ24" i="43"/>
  <c r="IQ24" i="43"/>
  <c r="II24" i="43"/>
  <c r="IF24" i="43"/>
  <c r="IG24" i="43"/>
  <c r="IN24" i="43"/>
  <c r="GA16" i="43"/>
  <c r="LE21" i="43"/>
  <c r="DN33" i="43"/>
  <c r="DM33" i="43"/>
  <c r="DO33" i="43"/>
  <c r="IJ28" i="43"/>
  <c r="IN28" i="43"/>
  <c r="IQ28" i="43"/>
  <c r="IU28" i="43"/>
  <c r="II28" i="43"/>
  <c r="IM28" i="43"/>
  <c r="IT28" i="43"/>
  <c r="IS28" i="43"/>
  <c r="IH28" i="43"/>
  <c r="IK28" i="43"/>
  <c r="DH28" i="43" s="1"/>
  <c r="IL28" i="43"/>
  <c r="IR28" i="43"/>
  <c r="IP28" i="43"/>
  <c r="IO28" i="43"/>
  <c r="IG28" i="43"/>
  <c r="IF28" i="43"/>
  <c r="JI23" i="43" a="1"/>
  <c r="JI23" i="43" s="1"/>
  <c r="JJ23" i="43" a="1"/>
  <c r="JJ23" i="43" s="1"/>
  <c r="JK23" i="43"/>
  <c r="JN23" i="43"/>
  <c r="KM23" i="43" s="1"/>
  <c r="JL23" i="43"/>
  <c r="GA33" i="43"/>
  <c r="GA24" i="43"/>
  <c r="GA13" i="43"/>
  <c r="GA35" i="43"/>
  <c r="LE33" i="43"/>
  <c r="LE32" i="43"/>
  <c r="GA27" i="43"/>
  <c r="GA18" i="43"/>
  <c r="LE34" i="43"/>
  <c r="LI15" i="43"/>
  <c r="DN21" i="43"/>
  <c r="DO21" i="43"/>
  <c r="DM21" i="43"/>
  <c r="DI13" i="43"/>
  <c r="LE17" i="43"/>
  <c r="LE22" i="43"/>
  <c r="GA29" i="43"/>
  <c r="LE15" i="43"/>
  <c r="GA30" i="43"/>
  <c r="DN12" i="43"/>
  <c r="DO12" i="43"/>
  <c r="DM12" i="43"/>
  <c r="DM32" i="43"/>
  <c r="DO32" i="43"/>
  <c r="DN32" i="43"/>
  <c r="DI32" i="43"/>
  <c r="DJ32" i="43" s="1"/>
  <c r="DK26" i="43"/>
  <c r="DL26" i="43" s="1"/>
  <c r="DI26" i="43"/>
  <c r="DJ26" i="43" s="1"/>
  <c r="LI11" i="43"/>
  <c r="LE28" i="43"/>
  <c r="IH18" i="43"/>
  <c r="IP18" i="43"/>
  <c r="IL18" i="43"/>
  <c r="IO18" i="43"/>
  <c r="IS18" i="43"/>
  <c r="IG18" i="43"/>
  <c r="IN18" i="43"/>
  <c r="IF18" i="43"/>
  <c r="IK18" i="43"/>
  <c r="IU18" i="43"/>
  <c r="IR18" i="43"/>
  <c r="IM18" i="43"/>
  <c r="II18" i="43"/>
  <c r="IT18" i="43"/>
  <c r="IJ18" i="43"/>
  <c r="IQ18" i="43"/>
  <c r="DO29" i="43"/>
  <c r="DM29" i="43"/>
  <c r="DN29" i="43"/>
  <c r="IP21" i="43"/>
  <c r="IL21" i="43"/>
  <c r="IJ21" i="43"/>
  <c r="IU21" i="43"/>
  <c r="IQ21" i="43"/>
  <c r="IM21" i="43"/>
  <c r="II21" i="43"/>
  <c r="IN21" i="43"/>
  <c r="IS21" i="43"/>
  <c r="IF21" i="43"/>
  <c r="IK21" i="43"/>
  <c r="DH21" i="43" s="1"/>
  <c r="IT21" i="43"/>
  <c r="IR21" i="43"/>
  <c r="IG21" i="43"/>
  <c r="IO21" i="43"/>
  <c r="IH21" i="43"/>
  <c r="DI23" i="43"/>
  <c r="DK23" i="43"/>
  <c r="DL23" i="43" s="1"/>
  <c r="DJ23" i="43"/>
  <c r="JI21" i="43" a="1"/>
  <c r="JI21" i="43" s="1"/>
  <c r="JJ21" i="43" a="1"/>
  <c r="JJ21" i="43" s="1"/>
  <c r="JN21" i="43"/>
  <c r="KM21" i="43" s="1"/>
  <c r="JL21" i="43"/>
  <c r="JK21" i="43"/>
  <c r="DI15" i="43"/>
  <c r="DJ15" i="43"/>
  <c r="DK15" i="43" s="1"/>
  <c r="GA37" i="43"/>
  <c r="GA12" i="43"/>
  <c r="LE35" i="43"/>
  <c r="GA15" i="43"/>
  <c r="GA23" i="43"/>
  <c r="LE38" i="43"/>
  <c r="IS27" i="43"/>
  <c r="IO27" i="43"/>
  <c r="IJ27" i="43"/>
  <c r="IL27" i="43"/>
  <c r="IQ27" i="43"/>
  <c r="IU27" i="43"/>
  <c r="II27" i="43"/>
  <c r="IM27" i="43"/>
  <c r="IK27" i="43"/>
  <c r="IR27" i="43"/>
  <c r="IP27" i="43"/>
  <c r="IH27" i="43"/>
  <c r="IF27" i="43"/>
  <c r="IG27" i="43"/>
  <c r="IN27" i="43"/>
  <c r="IT27" i="43"/>
  <c r="JJ32" i="43" a="1"/>
  <c r="JJ32" i="43" s="1"/>
  <c r="JI32" i="43" a="1"/>
  <c r="JI32" i="43" s="1"/>
  <c r="JK32" i="43"/>
  <c r="JL32" i="43"/>
  <c r="JN32" i="43"/>
  <c r="KM32" i="43" s="1"/>
  <c r="IJ20" i="43"/>
  <c r="IF20" i="43"/>
  <c r="IP20" i="43"/>
  <c r="IH20" i="43"/>
  <c r="IS20" i="43"/>
  <c r="IO20" i="43"/>
  <c r="IT20" i="43"/>
  <c r="IN20" i="43"/>
  <c r="IK20" i="43"/>
  <c r="DH20" i="43" s="1"/>
  <c r="IR20" i="43"/>
  <c r="IQ20" i="43"/>
  <c r="II20" i="43"/>
  <c r="IG20" i="43"/>
  <c r="IL20" i="43"/>
  <c r="IU20" i="43"/>
  <c r="IM20" i="43"/>
  <c r="GA26" i="43"/>
  <c r="LE25" i="43"/>
  <c r="IJ36" i="43"/>
  <c r="IF36" i="43"/>
  <c r="IT36" i="43"/>
  <c r="IN36" i="43"/>
  <c r="IR36" i="43"/>
  <c r="IU36" i="43"/>
  <c r="IQ36" i="43"/>
  <c r="IM36" i="43"/>
  <c r="IP36" i="43"/>
  <c r="IL36" i="43"/>
  <c r="IG36" i="43"/>
  <c r="IS36" i="43"/>
  <c r="IK36" i="43"/>
  <c r="DH36" i="43" s="1"/>
  <c r="II36" i="43"/>
  <c r="IH36" i="43"/>
  <c r="IO36" i="43"/>
  <c r="JI29" i="43" a="1"/>
  <c r="JI29" i="43" s="1"/>
  <c r="JN29" i="43"/>
  <c r="KM29" i="43" s="1"/>
  <c r="JL29" i="43"/>
  <c r="JK29" i="43"/>
  <c r="JJ29" i="43" a="1"/>
  <c r="JJ29" i="43" s="1"/>
  <c r="JI38" i="43" a="1"/>
  <c r="JI38" i="43" s="1"/>
  <c r="JJ38" i="43" a="1"/>
  <c r="JJ38" i="43" s="1"/>
  <c r="JN38" i="43"/>
  <c r="KM38" i="43" s="1"/>
  <c r="JL38" i="43"/>
  <c r="JK38" i="43"/>
  <c r="JJ37" i="43" a="1"/>
  <c r="JJ37" i="43" s="1"/>
  <c r="JI37" i="43" a="1"/>
  <c r="JI37" i="43" s="1"/>
  <c r="JN37" i="43"/>
  <c r="KM37" i="43" s="1"/>
  <c r="JK37" i="43"/>
  <c r="JL37" i="43"/>
  <c r="DH22" i="43"/>
  <c r="DH33" i="43"/>
  <c r="LE16" i="43"/>
  <c r="GA17" i="43"/>
  <c r="LI16" i="43"/>
  <c r="LH16" i="43"/>
  <c r="IS16" i="43"/>
  <c r="IH16" i="43"/>
  <c r="IG16" i="43"/>
  <c r="IK16" i="43"/>
  <c r="IO16" i="43"/>
  <c r="IR16" i="43"/>
  <c r="IT16" i="43"/>
  <c r="IJ16" i="43"/>
  <c r="IN16" i="43"/>
  <c r="IQ16" i="43"/>
  <c r="IF16" i="43"/>
  <c r="II16" i="43"/>
  <c r="IU16" i="43"/>
  <c r="IL16" i="43"/>
  <c r="IP16" i="43"/>
  <c r="IM16" i="43"/>
  <c r="IQ17" i="43"/>
  <c r="IF17" i="43"/>
  <c r="II17" i="43"/>
  <c r="IU17" i="43"/>
  <c r="IH17" i="43"/>
  <c r="IL17" i="43"/>
  <c r="IM17" i="43"/>
  <c r="IS17" i="43"/>
  <c r="IO17" i="43"/>
  <c r="IK17" i="43"/>
  <c r="DH17" i="43" s="1"/>
  <c r="IG17" i="43"/>
  <c r="IR17" i="43"/>
  <c r="IT17" i="43"/>
  <c r="IP17" i="43"/>
  <c r="IJ17" i="43"/>
  <c r="IN17" i="43"/>
  <c r="JJ17" i="43" a="1"/>
  <c r="JJ17" i="43" s="1"/>
  <c r="JI17" i="43" a="1"/>
  <c r="JI17" i="43" s="1"/>
  <c r="JN17" i="43"/>
  <c r="KM17" i="43" s="1"/>
  <c r="JL17" i="43"/>
  <c r="JK17" i="43"/>
  <c r="DO19" i="43"/>
  <c r="DM19" i="43"/>
  <c r="DN19" i="43"/>
  <c r="GA34" i="43"/>
  <c r="DM14" i="43"/>
  <c r="DN14" i="43"/>
  <c r="DO14" i="43"/>
  <c r="JJ30" i="43" a="1"/>
  <c r="JJ30" i="43" s="1"/>
  <c r="JI30" i="43" a="1"/>
  <c r="JI30" i="43" s="1"/>
  <c r="JK30" i="43"/>
  <c r="JN30" i="43"/>
  <c r="KM30" i="43" s="1"/>
  <c r="JL30" i="43"/>
  <c r="LI23" i="43"/>
  <c r="DM20" i="43"/>
  <c r="DN20" i="43"/>
  <c r="DO20" i="43"/>
  <c r="LI14" i="43"/>
  <c r="JL36" i="43"/>
  <c r="JJ36" i="43" a="1"/>
  <c r="JJ36" i="43" s="1"/>
  <c r="JI36" i="43" a="1"/>
  <c r="JI36" i="43" s="1"/>
  <c r="JN36" i="43"/>
  <c r="KM36" i="43" s="1"/>
  <c r="JK36" i="43"/>
  <c r="LI19" i="43"/>
  <c r="JJ24" i="43" a="1"/>
  <c r="JJ24" i="43" s="1"/>
  <c r="JI24" i="43" a="1"/>
  <c r="JI24" i="43" s="1"/>
  <c r="JL24" i="43"/>
  <c r="JK24" i="43"/>
  <c r="JN24" i="43"/>
  <c r="KM24" i="43" s="1"/>
  <c r="LI12" i="43"/>
  <c r="DM36" i="43"/>
  <c r="DN36" i="43"/>
  <c r="DO36" i="43"/>
  <c r="JI15" i="43" a="1"/>
  <c r="JI15" i="43" s="1"/>
  <c r="JN15" i="43"/>
  <c r="KM15" i="43" s="1"/>
  <c r="JL15" i="43"/>
  <c r="JJ15" i="43" a="1"/>
  <c r="JJ15" i="43" s="1"/>
  <c r="JK15" i="43"/>
  <c r="DM30" i="43"/>
  <c r="DN30" i="43"/>
  <c r="DO30" i="43"/>
  <c r="DM28" i="43"/>
  <c r="DN28" i="43"/>
  <c r="DO28" i="43"/>
  <c r="GA25" i="43"/>
  <c r="JJ28" i="43" a="1"/>
  <c r="JJ28" i="43" s="1"/>
  <c r="JI28" i="43" a="1"/>
  <c r="JI28" i="43" s="1"/>
  <c r="JN28" i="43"/>
  <c r="KM28" i="43" s="1"/>
  <c r="JL28" i="43"/>
  <c r="JK28" i="43"/>
  <c r="DM18" i="43"/>
  <c r="DN18" i="43"/>
  <c r="DO18" i="43"/>
  <c r="DM11" i="43"/>
  <c r="DN11" i="43"/>
  <c r="DO11" i="43"/>
  <c r="LI21" i="43"/>
  <c r="LI37" i="43"/>
  <c r="JJ31" i="43" a="1"/>
  <c r="JJ31" i="43" s="1"/>
  <c r="JI31" i="43" a="1"/>
  <c r="JI31" i="43" s="1"/>
  <c r="JK31" i="43"/>
  <c r="JN31" i="43"/>
  <c r="KM31" i="43" s="1"/>
  <c r="JL31" i="43"/>
  <c r="JK26" i="43"/>
  <c r="JJ26" i="43" a="1"/>
  <c r="JJ26" i="43" s="1"/>
  <c r="JI26" i="43" a="1"/>
  <c r="JI26" i="43" s="1"/>
  <c r="JN26" i="43"/>
  <c r="KM26" i="43" s="1"/>
  <c r="JL26" i="43"/>
  <c r="GA38" i="43"/>
  <c r="GA21" i="43"/>
  <c r="LI31" i="43"/>
  <c r="LE36" i="43"/>
  <c r="LI18" i="43"/>
  <c r="LE37" i="43"/>
  <c r="DM34" i="43"/>
  <c r="DN34" i="43"/>
  <c r="DO34" i="43"/>
  <c r="GA19" i="43"/>
  <c r="LE18" i="43"/>
  <c r="JN18" i="43"/>
  <c r="KM18" i="43" s="1"/>
  <c r="JL18" i="43"/>
  <c r="JK18" i="43"/>
  <c r="JJ18" i="43" a="1"/>
  <c r="JJ18" i="43" s="1"/>
  <c r="JI18" i="43" a="1"/>
  <c r="JI18" i="43" s="1"/>
  <c r="LI26" i="43"/>
  <c r="JK35" i="43"/>
  <c r="JJ35" i="43" a="1"/>
  <c r="JJ35" i="43" s="1"/>
  <c r="JI35" i="43" a="1"/>
  <c r="JI35" i="43" s="1"/>
  <c r="JN35" i="43"/>
  <c r="KM35" i="43" s="1"/>
  <c r="JL35" i="43"/>
  <c r="LI25" i="43"/>
  <c r="LI30" i="43"/>
  <c r="LI33" i="43"/>
  <c r="LI32" i="43"/>
  <c r="LI27" i="43"/>
  <c r="LI17" i="43"/>
  <c r="DM17" i="43"/>
  <c r="DN17" i="43"/>
  <c r="DO17" i="43"/>
  <c r="LI34" i="43"/>
  <c r="LI35" i="43"/>
  <c r="JI34" i="43" a="1"/>
  <c r="JI34" i="43" s="1"/>
  <c r="JN34" i="43"/>
  <c r="KM34" i="43" s="1"/>
  <c r="JL34" i="43"/>
  <c r="JK34" i="43"/>
  <c r="JJ34" i="43" a="1"/>
  <c r="JJ34" i="43" s="1"/>
  <c r="LE26" i="43"/>
  <c r="IT38" i="43"/>
  <c r="IN38" i="43"/>
  <c r="IQ38" i="43"/>
  <c r="IF38" i="43"/>
  <c r="II38" i="43"/>
  <c r="IU38" i="43"/>
  <c r="IP38" i="43"/>
  <c r="IM38" i="43"/>
  <c r="IS38" i="43"/>
  <c r="IH38" i="43"/>
  <c r="IK38" i="43"/>
  <c r="DH38" i="43" s="1"/>
  <c r="IO38" i="43"/>
  <c r="IR38" i="43"/>
  <c r="IG38" i="43"/>
  <c r="IJ38" i="43"/>
  <c r="IL38" i="43"/>
  <c r="JJ20" i="43" a="1"/>
  <c r="JJ20" i="43" s="1"/>
  <c r="JI20" i="43" a="1"/>
  <c r="JI20" i="43" s="1"/>
  <c r="JN20" i="43"/>
  <c r="KM20" i="43" s="1"/>
  <c r="JK20" i="43"/>
  <c r="JL20" i="43"/>
  <c r="JN25" i="43"/>
  <c r="KM25" i="43" s="1"/>
  <c r="JK25" i="43"/>
  <c r="JL25" i="43"/>
  <c r="JJ25" i="43" a="1"/>
  <c r="JJ25" i="43" s="1"/>
  <c r="JI25" i="43" a="1"/>
  <c r="JI25" i="43" s="1"/>
  <c r="LI28" i="43"/>
  <c r="LI24" i="43"/>
  <c r="LI22" i="43"/>
  <c r="LI13" i="43"/>
  <c r="JK14" i="43"/>
  <c r="JJ14" i="43" a="1"/>
  <c r="JJ14" i="43" s="1"/>
  <c r="JI14" i="43" a="1"/>
  <c r="JI14" i="43" s="1"/>
  <c r="JN14" i="43"/>
  <c r="KM14" i="43" s="1"/>
  <c r="JL14" i="43"/>
  <c r="GA14" i="43"/>
  <c r="LE20" i="43"/>
  <c r="JK22" i="43"/>
  <c r="JL22" i="43"/>
  <c r="JJ22" i="43" a="1"/>
  <c r="JJ22" i="43" s="1"/>
  <c r="JI22" i="43" a="1"/>
  <c r="JI22" i="43" s="1"/>
  <c r="JN22" i="43"/>
  <c r="KM22" i="43" s="1"/>
  <c r="DM31" i="43"/>
  <c r="DN31" i="43"/>
  <c r="DO31" i="43"/>
  <c r="LI36" i="43"/>
  <c r="GA22" i="43"/>
  <c r="LE19" i="43"/>
  <c r="LI29" i="43"/>
  <c r="JK12" i="43"/>
  <c r="JL12" i="43"/>
  <c r="JJ12" i="43" a="1"/>
  <c r="JJ12" i="43" s="1"/>
  <c r="JI12" i="43" a="1"/>
  <c r="JI12" i="43" s="1"/>
  <c r="JN12" i="43"/>
  <c r="KM12" i="43" s="1"/>
  <c r="IR11" i="43"/>
  <c r="IG11" i="43"/>
  <c r="IJ11" i="43"/>
  <c r="IN11" i="43"/>
  <c r="IQ11" i="43"/>
  <c r="IF11" i="43"/>
  <c r="II11" i="43"/>
  <c r="IU11" i="43"/>
  <c r="IP11" i="43"/>
  <c r="IM11" i="43"/>
  <c r="IS11" i="43"/>
  <c r="IH11" i="43"/>
  <c r="IK11" i="43"/>
  <c r="DH11" i="43" s="1"/>
  <c r="IL11" i="43"/>
  <c r="IT11" i="43"/>
  <c r="IO11" i="43"/>
  <c r="LE30" i="43"/>
  <c r="LI38" i="43"/>
  <c r="LI20" i="43"/>
  <c r="AN12" i="43"/>
  <c r="AP12" i="43" s="1"/>
  <c r="AN11" i="43"/>
  <c r="AP11" i="43" s="1"/>
  <c r="KG10" i="43"/>
  <c r="KF10" i="43"/>
  <c r="KC10" i="43"/>
  <c r="KD10" i="43" s="1"/>
  <c r="KE10" i="43" s="1"/>
  <c r="KB10" i="43"/>
  <c r="JZ10" i="43"/>
  <c r="JW10" i="43"/>
  <c r="JT10" i="43"/>
  <c r="JR10" i="43"/>
  <c r="GK10" i="43"/>
  <c r="GJ10" i="43"/>
  <c r="GI10" i="43"/>
  <c r="GH10" i="43"/>
  <c r="GF10" i="43"/>
  <c r="GG10" i="43"/>
  <c r="GE10" i="43"/>
  <c r="GD10" i="43"/>
  <c r="GC10" i="43"/>
  <c r="GB10" i="43"/>
  <c r="JG10" i="43"/>
  <c r="DI20" i="43" l="1"/>
  <c r="DL20" i="43" s="1"/>
  <c r="DJ20" i="43"/>
  <c r="DK20" i="43" s="1"/>
  <c r="DK14" i="43"/>
  <c r="DL14" i="43" s="1"/>
  <c r="DI36" i="43"/>
  <c r="DJ36" i="43"/>
  <c r="DH18" i="43"/>
  <c r="DJ11" i="43"/>
  <c r="DI11" i="43"/>
  <c r="DK11" i="43" s="1"/>
  <c r="JP21" i="43"/>
  <c r="LH21" i="43"/>
  <c r="DK32" i="43"/>
  <c r="DL32" i="43" s="1"/>
  <c r="DK25" i="43"/>
  <c r="JP22" i="43"/>
  <c r="LH22" i="43"/>
  <c r="JP23" i="43"/>
  <c r="LH23" i="43"/>
  <c r="DI28" i="43"/>
  <c r="DJ28" i="43" s="1"/>
  <c r="LH32" i="43"/>
  <c r="JP32" i="43"/>
  <c r="JP33" i="43"/>
  <c r="LH33" i="43"/>
  <c r="DH27" i="43"/>
  <c r="DL15" i="43"/>
  <c r="DI21" i="43"/>
  <c r="DJ21" i="43" s="1"/>
  <c r="LH12" i="43"/>
  <c r="JP12" i="43"/>
  <c r="DJ13" i="43"/>
  <c r="DK13" i="43" s="1"/>
  <c r="DI19" i="43"/>
  <c r="JP13" i="43"/>
  <c r="LH13" i="43"/>
  <c r="DL12" i="43"/>
  <c r="JM12" i="43" s="1"/>
  <c r="JP35" i="43"/>
  <c r="LH35" i="43"/>
  <c r="LH29" i="43"/>
  <c r="JP29" i="43"/>
  <c r="DI24" i="43"/>
  <c r="DJ24" i="43" s="1"/>
  <c r="DH16" i="43"/>
  <c r="DJ16" i="43" s="1"/>
  <c r="DK16" i="43" s="1"/>
  <c r="DH35" i="43"/>
  <c r="JP26" i="43"/>
  <c r="LH26" i="43"/>
  <c r="DL29" i="43"/>
  <c r="DJ38" i="43"/>
  <c r="DI38" i="43"/>
  <c r="DK33" i="43"/>
  <c r="DL33" i="43" s="1"/>
  <c r="DI33" i="43"/>
  <c r="DJ33" i="43"/>
  <c r="DI22" i="43"/>
  <c r="DL25" i="43"/>
  <c r="DI16" i="43"/>
  <c r="DI17" i="43"/>
  <c r="DJ17" i="43" s="1"/>
  <c r="JP36" i="43"/>
  <c r="LH36" i="43"/>
  <c r="LH11" i="43"/>
  <c r="JP11" i="43"/>
  <c r="LH30" i="43"/>
  <c r="JP30" i="43"/>
  <c r="LH14" i="43"/>
  <c r="JP14" i="43"/>
  <c r="JP17" i="43"/>
  <c r="LH17" i="43"/>
  <c r="LG23" i="43"/>
  <c r="JP34" i="43"/>
  <c r="LH34" i="43"/>
  <c r="JP18" i="43"/>
  <c r="LH18" i="43"/>
  <c r="JM23" i="43"/>
  <c r="JP31" i="43"/>
  <c r="LH31" i="43"/>
  <c r="JP28" i="43"/>
  <c r="LH28" i="43"/>
  <c r="JP20" i="43"/>
  <c r="LH20" i="43"/>
  <c r="JP19" i="43"/>
  <c r="LH19" i="43"/>
  <c r="JM37" i="43"/>
  <c r="EY31" i="43"/>
  <c r="EY26" i="43"/>
  <c r="JM31" i="43"/>
  <c r="EY15" i="43"/>
  <c r="EY34" i="43"/>
  <c r="JM25" i="43"/>
  <c r="EY23" i="43"/>
  <c r="HV10" i="43"/>
  <c r="KH10" i="43"/>
  <c r="LL10" i="43"/>
  <c r="DL36" i="43" l="1"/>
  <c r="LG36" i="43" s="1"/>
  <c r="DK24" i="43"/>
  <c r="DL24" i="43" s="1"/>
  <c r="DK21" i="43"/>
  <c r="LG33" i="43"/>
  <c r="JM29" i="43"/>
  <c r="EY29" i="43"/>
  <c r="LG29" i="43"/>
  <c r="DJ19" i="43"/>
  <c r="DK28" i="43"/>
  <c r="DL28" i="43" s="1"/>
  <c r="EY36" i="43"/>
  <c r="DJ22" i="43"/>
  <c r="DK22" i="43" s="1"/>
  <c r="DI27" i="43"/>
  <c r="DJ27" i="43" s="1"/>
  <c r="DK27" i="43" s="1"/>
  <c r="DL11" i="43"/>
  <c r="EY11" i="43" s="1"/>
  <c r="DK36" i="43"/>
  <c r="DK35" i="43"/>
  <c r="DI35" i="43"/>
  <c r="DJ35" i="43" s="1"/>
  <c r="DI18" i="43"/>
  <c r="DK38" i="43"/>
  <c r="DL38" i="43" s="1"/>
  <c r="DL13" i="43"/>
  <c r="EY13" i="43" s="1"/>
  <c r="DK17" i="43"/>
  <c r="DL16" i="43"/>
  <c r="LG16" i="43" s="1"/>
  <c r="EY25" i="43"/>
  <c r="EY33" i="43"/>
  <c r="LG12" i="43"/>
  <c r="LG25" i="43"/>
  <c r="LG26" i="43"/>
  <c r="EY24" i="43"/>
  <c r="LG15" i="43"/>
  <c r="LG24" i="43"/>
  <c r="JM34" i="43"/>
  <c r="JM33" i="43"/>
  <c r="EY32" i="43"/>
  <c r="LG30" i="43"/>
  <c r="EY12" i="43"/>
  <c r="JM15" i="43"/>
  <c r="EY37" i="43"/>
  <c r="LG31" i="43"/>
  <c r="JM20" i="43"/>
  <c r="LG14" i="43"/>
  <c r="EY14" i="43"/>
  <c r="JM14" i="43"/>
  <c r="JM30" i="43"/>
  <c r="LG37" i="43"/>
  <c r="JM26" i="43"/>
  <c r="LG34" i="43"/>
  <c r="EY30" i="43"/>
  <c r="IY10" i="43"/>
  <c r="IZ10" i="43" s="1"/>
  <c r="HI10" i="43"/>
  <c r="GU10" i="43"/>
  <c r="GV10" i="43"/>
  <c r="GW10" i="43"/>
  <c r="GX10" i="43"/>
  <c r="GY10" i="43"/>
  <c r="GZ10" i="43"/>
  <c r="HA10" i="43"/>
  <c r="HB10" i="43"/>
  <c r="HC10" i="43"/>
  <c r="HD10" i="43"/>
  <c r="HE10" i="43"/>
  <c r="HF10" i="43"/>
  <c r="GR10" i="43"/>
  <c r="GS10" i="43"/>
  <c r="GT10" i="43"/>
  <c r="GQ10" i="43"/>
  <c r="DL27" i="43" l="1"/>
  <c r="EY27" i="43" s="1"/>
  <c r="DJ18" i="43"/>
  <c r="DL22" i="43"/>
  <c r="LG22" i="43" s="1"/>
  <c r="JM13" i="43"/>
  <c r="DL21" i="43"/>
  <c r="JM21" i="43" s="1"/>
  <c r="JM28" i="43"/>
  <c r="DL35" i="43"/>
  <c r="LG35" i="43" s="1"/>
  <c r="JM24" i="43"/>
  <c r="JM36" i="43"/>
  <c r="LG13" i="43"/>
  <c r="DK19" i="43"/>
  <c r="DL17" i="43"/>
  <c r="LG17" i="43" s="1"/>
  <c r="LG28" i="43"/>
  <c r="LG11" i="43"/>
  <c r="LG32" i="43"/>
  <c r="JM32" i="43"/>
  <c r="EY22" i="43"/>
  <c r="EY28" i="43"/>
  <c r="JM11" i="43"/>
  <c r="JM22" i="43"/>
  <c r="EY20" i="43"/>
  <c r="EY16" i="43"/>
  <c r="JM16" i="43"/>
  <c r="LG20" i="43"/>
  <c r="EV10" i="43"/>
  <c r="EQ10" i="43"/>
  <c r="EN10" i="43"/>
  <c r="EJ10" i="43"/>
  <c r="DK18" i="43" l="1"/>
  <c r="DL18" i="43" s="1"/>
  <c r="EY35" i="43"/>
  <c r="EY21" i="43"/>
  <c r="LG21" i="43"/>
  <c r="JM19" i="43"/>
  <c r="LG27" i="43"/>
  <c r="DL19" i="43"/>
  <c r="EY19" i="43" s="1"/>
  <c r="JM35" i="43"/>
  <c r="LG18" i="43"/>
  <c r="JM27" i="43"/>
  <c r="JM18" i="43"/>
  <c r="JM17" i="43"/>
  <c r="EY17" i="43"/>
  <c r="LG38" i="43"/>
  <c r="JM38" i="43"/>
  <c r="EK10" i="43"/>
  <c r="FY10" i="43" s="1"/>
  <c r="EW10" i="43"/>
  <c r="EX10" i="43"/>
  <c r="CO10" i="43"/>
  <c r="CG10" i="43"/>
  <c r="BY10" i="43"/>
  <c r="BQ10" i="43"/>
  <c r="AZ10" i="43"/>
  <c r="AZ9" i="43" s="1"/>
  <c r="AT10" i="43"/>
  <c r="AT9" i="43" s="1"/>
  <c r="I10" i="43"/>
  <c r="DQ10" i="43" s="1"/>
  <c r="H10" i="43"/>
  <c r="H9" i="43" s="1"/>
  <c r="G10" i="43"/>
  <c r="G9" i="43" s="1"/>
  <c r="E10" i="43"/>
  <c r="D10" i="43"/>
  <c r="C10" i="43"/>
  <c r="B10" i="43"/>
  <c r="LG19" i="43" l="1"/>
  <c r="EY18" i="43"/>
  <c r="EY38" i="43"/>
  <c r="A10" i="43"/>
  <c r="JD10" i="43"/>
  <c r="JA10" i="43"/>
  <c r="JB10" i="43"/>
  <c r="W10" i="43"/>
  <c r="KJ10" i="43" s="1"/>
  <c r="AN10" i="43" s="1"/>
  <c r="KI10" i="43" s="1"/>
  <c r="FM10" i="43"/>
  <c r="FN10" i="43"/>
  <c r="FL10" i="43"/>
  <c r="GP10" i="43"/>
  <c r="FS10" i="43"/>
  <c r="FK10" i="43"/>
  <c r="FR10" i="43"/>
  <c r="FJ10" i="43"/>
  <c r="FQ10" i="43"/>
  <c r="FP10" i="43"/>
  <c r="FO10" i="43"/>
  <c r="JC10" i="43"/>
  <c r="BA10" i="43"/>
  <c r="BA9" i="43" s="1"/>
  <c r="I9" i="43"/>
  <c r="BB10" i="43"/>
  <c r="JS10" i="43"/>
  <c r="JU10" i="43" s="1"/>
  <c r="JY10" i="43"/>
  <c r="KA10" i="43" s="1"/>
  <c r="JV10" i="43"/>
  <c r="JX10" i="43" s="1"/>
  <c r="HZ10" i="43"/>
  <c r="IB10" i="43" s="1"/>
  <c r="AA10" i="43"/>
  <c r="AB10" i="43"/>
  <c r="JF10" i="43"/>
  <c r="FZ10" i="43"/>
  <c r="Z10" i="43"/>
  <c r="JE10" i="43" l="1"/>
  <c r="JH10" i="43" s="1"/>
  <c r="CT10" i="43"/>
  <c r="CS10" i="43"/>
  <c r="CR10" i="43"/>
  <c r="CW10" i="43"/>
  <c r="CV10" i="43"/>
  <c r="CQ10" i="43"/>
  <c r="CU10" i="43"/>
  <c r="AP10" i="43"/>
  <c r="AU10" i="43"/>
  <c r="DP10" i="43"/>
  <c r="BH10" i="43"/>
  <c r="IC10" i="43"/>
  <c r="ID10" i="43"/>
  <c r="IA10" i="43"/>
  <c r="LJ10" i="43"/>
  <c r="BJ10" i="43"/>
  <c r="CY10" i="43" s="1"/>
  <c r="DB10" i="43" l="1"/>
  <c r="CZ10" i="43"/>
  <c r="CX10" i="43"/>
  <c r="DA10" i="43"/>
  <c r="GO10" i="43"/>
  <c r="KT10" i="43"/>
  <c r="JO10" i="43" s="1" a="1"/>
  <c r="JO10" i="43" s="1"/>
  <c r="FF10" i="43"/>
  <c r="FI10" i="43"/>
  <c r="FA10" i="43"/>
  <c r="FE10" i="43"/>
  <c r="FC10" i="43"/>
  <c r="FH10" i="43"/>
  <c r="EZ10" i="43"/>
  <c r="FD10" i="43"/>
  <c r="FB10" i="43"/>
  <c r="FG10" i="43"/>
  <c r="AU9" i="43"/>
  <c r="KW10" i="43"/>
  <c r="KO10" i="43"/>
  <c r="IE10" i="43"/>
  <c r="LD10" i="43"/>
  <c r="KP10" i="43"/>
  <c r="JI10" i="43" s="1" a="1"/>
  <c r="JI10" i="43" s="1"/>
  <c r="LA10" i="43"/>
  <c r="KX10" i="43"/>
  <c r="KS10" i="43"/>
  <c r="KR10" i="43"/>
  <c r="KZ10" i="43"/>
  <c r="KV10" i="43"/>
  <c r="KQ10" i="43"/>
  <c r="KU10" i="43"/>
  <c r="KY10" i="43"/>
  <c r="LC10" i="43"/>
  <c r="F10" i="43"/>
  <c r="J10" i="43"/>
  <c r="J9" i="43" s="1"/>
  <c r="IL10" i="43" l="1"/>
  <c r="IT10" i="43"/>
  <c r="IO10" i="43"/>
  <c r="IJ10" i="43"/>
  <c r="IS10" i="43"/>
  <c r="IR10" i="43"/>
  <c r="IQ10" i="43"/>
  <c r="JJ10" i="43" a="1"/>
  <c r="JJ10" i="43" s="1"/>
  <c r="IF10" i="43"/>
  <c r="IN10" i="43"/>
  <c r="IP10" i="43"/>
  <c r="IG10" i="43"/>
  <c r="II10" i="43"/>
  <c r="IM10" i="43"/>
  <c r="IU10" i="43"/>
  <c r="IH10" i="43"/>
  <c r="IK10" i="43"/>
  <c r="JL10" i="43"/>
  <c r="LE10" i="43"/>
  <c r="JK10" i="43"/>
  <c r="JN10" i="43" s="1"/>
  <c r="LI10" i="43"/>
  <c r="GA10" i="43"/>
  <c r="DH10" i="43" l="1"/>
  <c r="DI10" i="43" s="1"/>
  <c r="DJ10" i="43" s="1"/>
  <c r="DK10" i="43" s="1"/>
  <c r="KK10" i="43"/>
  <c r="DO10" i="43"/>
  <c r="GN10" i="43" s="1"/>
  <c r="DM10" i="43"/>
  <c r="GL10" i="43" s="1"/>
  <c r="DN10" i="43"/>
  <c r="GM10" i="43" s="1"/>
  <c r="DL10" i="43" l="1"/>
  <c r="AP9" i="43"/>
  <c r="AN9" i="43"/>
  <c r="LM10" i="43"/>
  <c r="HL10" i="43"/>
  <c r="KL10" i="43"/>
  <c r="LH10" i="43"/>
  <c r="JP10" i="43"/>
  <c r="JQ10" i="43" s="1"/>
  <c r="KM10" i="43" l="1"/>
  <c r="HN10" i="43"/>
  <c r="HM10" i="43"/>
  <c r="HO10" i="43"/>
  <c r="EY10" i="43" l="1"/>
  <c r="HP10" i="43"/>
  <c r="JM10" i="43"/>
  <c r="LG10" i="4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道辻 真衣</author>
  </authors>
  <commentList>
    <comment ref="HR5" authorId="0" shapeId="0" xr:uid="{6221267A-9E84-4F55-8D99-DEC5C258DDAB}">
      <text>
        <r>
          <rPr>
            <sz val="9"/>
            <color indexed="81"/>
            <rFont val="MS P ゴシック"/>
            <family val="3"/>
            <charset val="128"/>
          </rPr>
          <t>畜産経営体が、飼養頭羽数の増加を成果目標とする場合も、該当する場合は記入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<sst xmlns="http://schemas.openxmlformats.org/spreadsheetml/2006/main" count="807" uniqueCount="532">
  <si>
    <t>番号</t>
    <rPh sb="0" eb="2">
      <t>バンゴウ</t>
    </rPh>
    <phoneticPr fontId="5"/>
  </si>
  <si>
    <t>市町村名</t>
    <rPh sb="0" eb="3">
      <t>シチョウソン</t>
    </rPh>
    <rPh sb="3" eb="4">
      <t>メイ</t>
    </rPh>
    <phoneticPr fontId="5"/>
  </si>
  <si>
    <t>地区名</t>
    <rPh sb="0" eb="3">
      <t>チクメイ</t>
    </rPh>
    <phoneticPr fontId="5"/>
  </si>
  <si>
    <t>事業費</t>
    <rPh sb="0" eb="3">
      <t>ジギョウヒ</t>
    </rPh>
    <phoneticPr fontId="5"/>
  </si>
  <si>
    <t>備考</t>
    <rPh sb="0" eb="2">
      <t>ビコウ</t>
    </rPh>
    <phoneticPr fontId="5"/>
  </si>
  <si>
    <t>（円）</t>
    <rPh sb="1" eb="2">
      <t>エン</t>
    </rPh>
    <phoneticPr fontId="5"/>
  </si>
  <si>
    <t>その他</t>
    <rPh sb="2" eb="3">
      <t>タ</t>
    </rPh>
    <phoneticPr fontId="5"/>
  </si>
  <si>
    <t>No</t>
    <phoneticPr fontId="5"/>
  </si>
  <si>
    <t>経営面積の拡大</t>
    <rPh sb="0" eb="2">
      <t>ケイエイ</t>
    </rPh>
    <rPh sb="2" eb="4">
      <t>メンセキ</t>
    </rPh>
    <rPh sb="5" eb="7">
      <t>カクダイ</t>
    </rPh>
    <phoneticPr fontId="5"/>
  </si>
  <si>
    <t>農業の６次産業化</t>
    <rPh sb="0" eb="2">
      <t>ノウギョウ</t>
    </rPh>
    <rPh sb="4" eb="5">
      <t>ジ</t>
    </rPh>
    <rPh sb="5" eb="8">
      <t>サンギョウカ</t>
    </rPh>
    <phoneticPr fontId="5"/>
  </si>
  <si>
    <t>農産物の高付加価値化</t>
    <rPh sb="0" eb="3">
      <t>ノウサンブツ</t>
    </rPh>
    <rPh sb="4" eb="7">
      <t>コウフカ</t>
    </rPh>
    <rPh sb="7" eb="10">
      <t>カチカ</t>
    </rPh>
    <phoneticPr fontId="5"/>
  </si>
  <si>
    <t>農業経営の複合化</t>
    <rPh sb="0" eb="2">
      <t>ノウギョウ</t>
    </rPh>
    <rPh sb="2" eb="4">
      <t>ケイエイ</t>
    </rPh>
    <rPh sb="5" eb="8">
      <t>フクゴウカ</t>
    </rPh>
    <phoneticPr fontId="5"/>
  </si>
  <si>
    <t>農業経営の法人化</t>
    <rPh sb="0" eb="2">
      <t>ノウギョウ</t>
    </rPh>
    <rPh sb="2" eb="4">
      <t>ケイエイ</t>
    </rPh>
    <rPh sb="5" eb="8">
      <t>ホウジンカ</t>
    </rPh>
    <phoneticPr fontId="5"/>
  </si>
  <si>
    <t>雇用</t>
    <rPh sb="0" eb="2">
      <t>コヨウ</t>
    </rPh>
    <phoneticPr fontId="5"/>
  </si>
  <si>
    <t>①付加価値額の拡大</t>
    <rPh sb="1" eb="3">
      <t>フカ</t>
    </rPh>
    <rPh sb="3" eb="6">
      <t>カチガク</t>
    </rPh>
    <rPh sb="7" eb="9">
      <t>カクダイ</t>
    </rPh>
    <phoneticPr fontId="5"/>
  </si>
  <si>
    <t>ア</t>
    <phoneticPr fontId="5"/>
  </si>
  <si>
    <t>イ</t>
    <phoneticPr fontId="5"/>
  </si>
  <si>
    <t>ha</t>
    <phoneticPr fontId="5"/>
  </si>
  <si>
    <t>農業者情報</t>
    <rPh sb="0" eb="3">
      <t>ノウギョウシャ</t>
    </rPh>
    <rPh sb="3" eb="5">
      <t>ジョウホウ</t>
    </rPh>
    <phoneticPr fontId="5"/>
  </si>
  <si>
    <t>※共済対象施設の状況</t>
    <rPh sb="1" eb="3">
      <t>キョウサイ</t>
    </rPh>
    <rPh sb="3" eb="5">
      <t>タイショウ</t>
    </rPh>
    <rPh sb="5" eb="7">
      <t>シセツ</t>
    </rPh>
    <rPh sb="8" eb="10">
      <t>ジョウキョウ</t>
    </rPh>
    <phoneticPr fontId="5"/>
  </si>
  <si>
    <t>経費情報</t>
    <rPh sb="0" eb="2">
      <t>ケイヒ</t>
    </rPh>
    <rPh sb="2" eb="4">
      <t>ジョウホウ</t>
    </rPh>
    <phoneticPr fontId="5"/>
  </si>
  <si>
    <t>特定園芸施設及び附帯施設の時価現有率</t>
    <rPh sb="0" eb="2">
      <t>トクテイ</t>
    </rPh>
    <rPh sb="2" eb="4">
      <t>エンゲイ</t>
    </rPh>
    <rPh sb="4" eb="6">
      <t>シセツ</t>
    </rPh>
    <rPh sb="6" eb="7">
      <t>オヨ</t>
    </rPh>
    <rPh sb="8" eb="10">
      <t>フタイ</t>
    </rPh>
    <rPh sb="10" eb="12">
      <t>シセツ</t>
    </rPh>
    <rPh sb="13" eb="15">
      <t>ジカ</t>
    </rPh>
    <rPh sb="15" eb="17">
      <t>ゲンユウ</t>
    </rPh>
    <rPh sb="17" eb="18">
      <t>リツ</t>
    </rPh>
    <phoneticPr fontId="5"/>
  </si>
  <si>
    <t>対象経営体負担額</t>
    <rPh sb="0" eb="2">
      <t>タイショウ</t>
    </rPh>
    <rPh sb="2" eb="5">
      <t>ケイエイタイ</t>
    </rPh>
    <rPh sb="5" eb="8">
      <t>フタンガク</t>
    </rPh>
    <phoneticPr fontId="5"/>
  </si>
  <si>
    <t xml:space="preserve">消費税仕入控除税額
</t>
    <rPh sb="0" eb="3">
      <t>ショウヒゼイ</t>
    </rPh>
    <rPh sb="3" eb="5">
      <t>シイ</t>
    </rPh>
    <rPh sb="5" eb="7">
      <t>コウジョ</t>
    </rPh>
    <rPh sb="7" eb="9">
      <t>ゼイガク</t>
    </rPh>
    <phoneticPr fontId="5"/>
  </si>
  <si>
    <t>融資額　　　　</t>
    <rPh sb="0" eb="3">
      <t>ユウシガク</t>
    </rPh>
    <phoneticPr fontId="5"/>
  </si>
  <si>
    <t>自己資金</t>
    <rPh sb="0" eb="2">
      <t>ジコ</t>
    </rPh>
    <rPh sb="2" eb="4">
      <t>シキン</t>
    </rPh>
    <phoneticPr fontId="5"/>
  </si>
  <si>
    <t>都道府
県費</t>
    <rPh sb="0" eb="2">
      <t>トドウ</t>
    </rPh>
    <rPh sb="2" eb="3">
      <t>フ</t>
    </rPh>
    <rPh sb="4" eb="6">
      <t>ケンピ</t>
    </rPh>
    <rPh sb="5" eb="6">
      <t>ヒ</t>
    </rPh>
    <phoneticPr fontId="5"/>
  </si>
  <si>
    <t>市町村費</t>
    <rPh sb="0" eb="3">
      <t>シチョウソン</t>
    </rPh>
    <rPh sb="3" eb="4">
      <t>ヒ</t>
    </rPh>
    <phoneticPr fontId="5"/>
  </si>
  <si>
    <t>区分</t>
    <rPh sb="0" eb="2">
      <t>クブン</t>
    </rPh>
    <phoneticPr fontId="5"/>
  </si>
  <si>
    <t>整理番号</t>
    <rPh sb="0" eb="2">
      <t>セイリ</t>
    </rPh>
    <rPh sb="2" eb="4">
      <t>バンゴウ</t>
    </rPh>
    <phoneticPr fontId="5"/>
  </si>
  <si>
    <t>保証希望
融資額(円)</t>
    <rPh sb="0" eb="2">
      <t>ホショウ</t>
    </rPh>
    <rPh sb="2" eb="4">
      <t>キボウ</t>
    </rPh>
    <rPh sb="5" eb="8">
      <t>ユウシガク</t>
    </rPh>
    <rPh sb="9" eb="10">
      <t>エン</t>
    </rPh>
    <phoneticPr fontId="5"/>
  </si>
  <si>
    <t>コード</t>
    <phoneticPr fontId="5"/>
  </si>
  <si>
    <t xml:space="preserve">現状
（年度）
</t>
    <rPh sb="0" eb="2">
      <t>ゲンジョウ</t>
    </rPh>
    <rPh sb="4" eb="6">
      <t>ネンド</t>
    </rPh>
    <phoneticPr fontId="5"/>
  </si>
  <si>
    <t xml:space="preserve">現状値
</t>
    <rPh sb="0" eb="2">
      <t>ゲンジョウ</t>
    </rPh>
    <rPh sb="2" eb="3">
      <t>チ</t>
    </rPh>
    <phoneticPr fontId="5"/>
  </si>
  <si>
    <t xml:space="preserve">１年
度目
</t>
    <rPh sb="1" eb="2">
      <t>ネン</t>
    </rPh>
    <rPh sb="3" eb="4">
      <t>タビ</t>
    </rPh>
    <rPh sb="4" eb="5">
      <t>メ</t>
    </rPh>
    <phoneticPr fontId="5"/>
  </si>
  <si>
    <t xml:space="preserve">２年
度目
</t>
    <rPh sb="1" eb="2">
      <t>ネン</t>
    </rPh>
    <rPh sb="3" eb="4">
      <t>タビ</t>
    </rPh>
    <rPh sb="4" eb="5">
      <t>メ</t>
    </rPh>
    <phoneticPr fontId="5"/>
  </si>
  <si>
    <t>３年
度目（目標値）</t>
    <rPh sb="1" eb="2">
      <t>ネン</t>
    </rPh>
    <rPh sb="3" eb="4">
      <t>タビ</t>
    </rPh>
    <rPh sb="4" eb="5">
      <t>メ</t>
    </rPh>
    <rPh sb="6" eb="9">
      <t>モクヒョウチ</t>
    </rPh>
    <phoneticPr fontId="5"/>
  </si>
  <si>
    <t xml:space="preserve">単位
</t>
    <rPh sb="0" eb="2">
      <t>タンイ</t>
    </rPh>
    <phoneticPr fontId="5"/>
  </si>
  <si>
    <t>除税額</t>
    <rPh sb="0" eb="1">
      <t>ジョ</t>
    </rPh>
    <rPh sb="1" eb="3">
      <t>ゼイガク</t>
    </rPh>
    <phoneticPr fontId="5"/>
  </si>
  <si>
    <t>うち国費</t>
    <rPh sb="2" eb="4">
      <t>コクヒ</t>
    </rPh>
    <phoneticPr fontId="5"/>
  </si>
  <si>
    <t/>
  </si>
  <si>
    <t>　　（注）</t>
    <rPh sb="3" eb="4">
      <t>チュウ</t>
    </rPh>
    <phoneticPr fontId="5"/>
  </si>
  <si>
    <t>水田作</t>
    <rPh sb="0" eb="2">
      <t>スイデン</t>
    </rPh>
    <rPh sb="2" eb="3">
      <t>サク</t>
    </rPh>
    <phoneticPr fontId="5"/>
  </si>
  <si>
    <t>トラクター</t>
    <phoneticPr fontId="5"/>
  </si>
  <si>
    <t>農業用機械</t>
    <rPh sb="0" eb="3">
      <t>ノウギョウヨウ</t>
    </rPh>
    <rPh sb="3" eb="5">
      <t>キカイ</t>
    </rPh>
    <phoneticPr fontId="5"/>
  </si>
  <si>
    <t>コンバイン</t>
    <phoneticPr fontId="5"/>
  </si>
  <si>
    <t>田植機</t>
    <rPh sb="0" eb="3">
      <t>タウエキ</t>
    </rPh>
    <phoneticPr fontId="5"/>
  </si>
  <si>
    <t>乗用管理機</t>
    <rPh sb="0" eb="2">
      <t>ジョウヨウ</t>
    </rPh>
    <rPh sb="2" eb="4">
      <t>カンリ</t>
    </rPh>
    <rPh sb="4" eb="5">
      <t>キ</t>
    </rPh>
    <phoneticPr fontId="5"/>
  </si>
  <si>
    <t>畑作</t>
    <rPh sb="0" eb="2">
      <t>ハタサク</t>
    </rPh>
    <phoneticPr fontId="5"/>
  </si>
  <si>
    <t>茶複合管理機</t>
    <rPh sb="0" eb="1">
      <t>チャ</t>
    </rPh>
    <rPh sb="1" eb="3">
      <t>フクゴウ</t>
    </rPh>
    <rPh sb="3" eb="5">
      <t>カンリ</t>
    </rPh>
    <rPh sb="5" eb="6">
      <t>キ</t>
    </rPh>
    <phoneticPr fontId="5"/>
  </si>
  <si>
    <t>アタッチメント</t>
    <phoneticPr fontId="5"/>
  </si>
  <si>
    <t>ＧＰＳガイダンス</t>
    <phoneticPr fontId="5"/>
  </si>
  <si>
    <t>その他機械</t>
    <rPh sb="2" eb="3">
      <t>タ</t>
    </rPh>
    <rPh sb="3" eb="5">
      <t>キカイ</t>
    </rPh>
    <phoneticPr fontId="5"/>
  </si>
  <si>
    <t>露地野菜作</t>
    <rPh sb="0" eb="2">
      <t>ロジ</t>
    </rPh>
    <rPh sb="2" eb="4">
      <t>ヤサイ</t>
    </rPh>
    <rPh sb="4" eb="5">
      <t>サク</t>
    </rPh>
    <phoneticPr fontId="5"/>
  </si>
  <si>
    <t>ハウス</t>
    <phoneticPr fontId="5"/>
  </si>
  <si>
    <t>生産・流通</t>
    <rPh sb="0" eb="2">
      <t>セイサン</t>
    </rPh>
    <rPh sb="3" eb="5">
      <t>リュウツウ</t>
    </rPh>
    <phoneticPr fontId="5"/>
  </si>
  <si>
    <t>育苗施設</t>
    <rPh sb="0" eb="2">
      <t>イクビョウ</t>
    </rPh>
    <rPh sb="2" eb="4">
      <t>シセツ</t>
    </rPh>
    <phoneticPr fontId="5"/>
  </si>
  <si>
    <t>乾燥調製施設</t>
    <rPh sb="0" eb="2">
      <t>カンソウ</t>
    </rPh>
    <rPh sb="2" eb="4">
      <t>チョウセイ</t>
    </rPh>
    <rPh sb="4" eb="6">
      <t>シセツ</t>
    </rPh>
    <phoneticPr fontId="5"/>
  </si>
  <si>
    <t>果樹棚</t>
    <rPh sb="0" eb="2">
      <t>カジュ</t>
    </rPh>
    <rPh sb="2" eb="3">
      <t>ダナ</t>
    </rPh>
    <phoneticPr fontId="5"/>
  </si>
  <si>
    <t>施設野菜作</t>
    <rPh sb="0" eb="2">
      <t>シセツ</t>
    </rPh>
    <rPh sb="2" eb="4">
      <t>ヤサイ</t>
    </rPh>
    <rPh sb="4" eb="5">
      <t>サク</t>
    </rPh>
    <phoneticPr fontId="5"/>
  </si>
  <si>
    <t>集出荷施設</t>
    <rPh sb="0" eb="1">
      <t>シュウ</t>
    </rPh>
    <rPh sb="1" eb="3">
      <t>シュッカ</t>
    </rPh>
    <rPh sb="3" eb="5">
      <t>シセツ</t>
    </rPh>
    <phoneticPr fontId="5"/>
  </si>
  <si>
    <t>その他生産・流通関係施設</t>
    <rPh sb="2" eb="3">
      <t>タ</t>
    </rPh>
    <rPh sb="3" eb="5">
      <t>セイサン</t>
    </rPh>
    <rPh sb="6" eb="8">
      <t>リュウツウ</t>
    </rPh>
    <rPh sb="8" eb="10">
      <t>カンケイ</t>
    </rPh>
    <rPh sb="10" eb="12">
      <t>シセツ</t>
    </rPh>
    <phoneticPr fontId="5"/>
  </si>
  <si>
    <t>畜舎（肉用牛）</t>
    <rPh sb="0" eb="2">
      <t>チクシャ</t>
    </rPh>
    <rPh sb="3" eb="6">
      <t>ニクヨウギュウ</t>
    </rPh>
    <phoneticPr fontId="5"/>
  </si>
  <si>
    <t>畜産・酪農</t>
    <rPh sb="0" eb="2">
      <t>チクサン</t>
    </rPh>
    <rPh sb="3" eb="5">
      <t>ラクノウ</t>
    </rPh>
    <phoneticPr fontId="5"/>
  </si>
  <si>
    <t>畜舎（養豚）</t>
    <rPh sb="0" eb="2">
      <t>チクシャ</t>
    </rPh>
    <rPh sb="3" eb="5">
      <t>ヨウトン</t>
    </rPh>
    <phoneticPr fontId="5"/>
  </si>
  <si>
    <t>果樹作</t>
    <rPh sb="0" eb="2">
      <t>カジュ</t>
    </rPh>
    <rPh sb="2" eb="3">
      <t>サク</t>
    </rPh>
    <phoneticPr fontId="5"/>
  </si>
  <si>
    <t>畜舎（養鶏）</t>
    <rPh sb="0" eb="2">
      <t>チクシャ</t>
    </rPh>
    <rPh sb="3" eb="5">
      <t>ヨウケイ</t>
    </rPh>
    <phoneticPr fontId="5"/>
  </si>
  <si>
    <t>畜舎（酪農）</t>
    <rPh sb="0" eb="2">
      <t>チクシャ</t>
    </rPh>
    <rPh sb="3" eb="5">
      <t>ラクノウ</t>
    </rPh>
    <phoneticPr fontId="5"/>
  </si>
  <si>
    <t>畜舎（その他）</t>
    <rPh sb="0" eb="2">
      <t>チクシャ</t>
    </rPh>
    <rPh sb="5" eb="6">
      <t>タ</t>
    </rPh>
    <phoneticPr fontId="5"/>
  </si>
  <si>
    <t>サイロ</t>
    <phoneticPr fontId="5"/>
  </si>
  <si>
    <t>露地花き</t>
    <rPh sb="0" eb="2">
      <t>ロジ</t>
    </rPh>
    <rPh sb="2" eb="3">
      <t>カ</t>
    </rPh>
    <phoneticPr fontId="5"/>
  </si>
  <si>
    <t>堆肥施設</t>
    <rPh sb="0" eb="2">
      <t>タイヒ</t>
    </rPh>
    <rPh sb="2" eb="4">
      <t>シセツ</t>
    </rPh>
    <phoneticPr fontId="5"/>
  </si>
  <si>
    <t>農事組合法人</t>
    <rPh sb="0" eb="2">
      <t>ノウジ</t>
    </rPh>
    <rPh sb="2" eb="4">
      <t>クミアイ</t>
    </rPh>
    <rPh sb="4" eb="6">
      <t>ホウジン</t>
    </rPh>
    <phoneticPr fontId="5"/>
  </si>
  <si>
    <t>機械（畜産関係）</t>
    <rPh sb="0" eb="2">
      <t>キカイ</t>
    </rPh>
    <phoneticPr fontId="5"/>
  </si>
  <si>
    <t>その他畜産関係施設</t>
    <rPh sb="2" eb="3">
      <t>タ</t>
    </rPh>
    <rPh sb="3" eb="5">
      <t>チクサン</t>
    </rPh>
    <rPh sb="5" eb="7">
      <t>カンケイ</t>
    </rPh>
    <rPh sb="7" eb="9">
      <t>シセツ</t>
    </rPh>
    <phoneticPr fontId="5"/>
  </si>
  <si>
    <t>特定農業法人</t>
    <rPh sb="0" eb="2">
      <t>トクテイ</t>
    </rPh>
    <rPh sb="2" eb="4">
      <t>ノウギョウ</t>
    </rPh>
    <rPh sb="4" eb="6">
      <t>ホウジン</t>
    </rPh>
    <phoneticPr fontId="5"/>
  </si>
  <si>
    <t>農産物加工施設</t>
    <rPh sb="0" eb="3">
      <t>ノウサンブツ</t>
    </rPh>
    <rPh sb="3" eb="5">
      <t>カコウ</t>
    </rPh>
    <rPh sb="5" eb="7">
      <t>シセツ</t>
    </rPh>
    <phoneticPr fontId="5"/>
  </si>
  <si>
    <t>工加</t>
    <rPh sb="0" eb="1">
      <t>コウ</t>
    </rPh>
    <rPh sb="1" eb="2">
      <t>カ</t>
    </rPh>
    <phoneticPr fontId="5"/>
  </si>
  <si>
    <t>単位</t>
    <rPh sb="0" eb="2">
      <t>タンイ</t>
    </rPh>
    <phoneticPr fontId="5"/>
  </si>
  <si>
    <t>特定農業団体</t>
    <rPh sb="0" eb="2">
      <t>トクテイ</t>
    </rPh>
    <rPh sb="2" eb="4">
      <t>ノウギョウ</t>
    </rPh>
    <rPh sb="4" eb="6">
      <t>ダンタイ</t>
    </rPh>
    <phoneticPr fontId="5"/>
  </si>
  <si>
    <t>施設花き</t>
    <rPh sb="0" eb="2">
      <t>シセツ</t>
    </rPh>
    <rPh sb="2" eb="3">
      <t>カ</t>
    </rPh>
    <phoneticPr fontId="5"/>
  </si>
  <si>
    <t>環境衛生施設</t>
    <rPh sb="0" eb="2">
      <t>カンキョウ</t>
    </rPh>
    <rPh sb="2" eb="4">
      <t>エイセイ</t>
    </rPh>
    <rPh sb="4" eb="6">
      <t>シセツ</t>
    </rPh>
    <phoneticPr fontId="5"/>
  </si>
  <si>
    <t>Ⅰ①</t>
    <phoneticPr fontId="5"/>
  </si>
  <si>
    <t>付加価値額の拡大</t>
    <rPh sb="0" eb="2">
      <t>フカ</t>
    </rPh>
    <rPh sb="2" eb="5">
      <t>カチガク</t>
    </rPh>
    <rPh sb="6" eb="8">
      <t>カクダイ</t>
    </rPh>
    <phoneticPr fontId="5"/>
  </si>
  <si>
    <t>円</t>
    <rPh sb="0" eb="1">
      <t>エン</t>
    </rPh>
    <phoneticPr fontId="5"/>
  </si>
  <si>
    <t>集落営農組織</t>
    <rPh sb="0" eb="2">
      <t>シュウラク</t>
    </rPh>
    <rPh sb="2" eb="4">
      <t>エイノウ</t>
    </rPh>
    <rPh sb="4" eb="6">
      <t>ソシキ</t>
    </rPh>
    <phoneticPr fontId="5"/>
  </si>
  <si>
    <t>ほ場観測施設</t>
    <rPh sb="1" eb="2">
      <t>ジョウ</t>
    </rPh>
    <rPh sb="2" eb="4">
      <t>カンソク</t>
    </rPh>
    <rPh sb="4" eb="6">
      <t>シセツ</t>
    </rPh>
    <phoneticPr fontId="5"/>
  </si>
  <si>
    <t>農用地利用改善団体</t>
    <rPh sb="0" eb="3">
      <t>ノウヨウチ</t>
    </rPh>
    <rPh sb="3" eb="5">
      <t>リヨウ</t>
    </rPh>
    <rPh sb="5" eb="7">
      <t>カイゼン</t>
    </rPh>
    <rPh sb="7" eb="9">
      <t>ダンタイ</t>
    </rPh>
    <phoneticPr fontId="5"/>
  </si>
  <si>
    <t>中間拠点施設</t>
    <rPh sb="0" eb="2">
      <t>チュウカン</t>
    </rPh>
    <rPh sb="2" eb="4">
      <t>キョテン</t>
    </rPh>
    <rPh sb="4" eb="6">
      <t>シセツ</t>
    </rPh>
    <phoneticPr fontId="5"/>
  </si>
  <si>
    <t>農産物の価値向上</t>
    <rPh sb="0" eb="3">
      <t>ノウサンブツ</t>
    </rPh>
    <rPh sb="4" eb="6">
      <t>カチ</t>
    </rPh>
    <rPh sb="6" eb="8">
      <t>コウジョウ</t>
    </rPh>
    <phoneticPr fontId="5"/>
  </si>
  <si>
    <t>その他法人</t>
    <rPh sb="2" eb="3">
      <t>タ</t>
    </rPh>
    <rPh sb="3" eb="5">
      <t>ホウジン</t>
    </rPh>
    <phoneticPr fontId="5"/>
  </si>
  <si>
    <t>その他施設等</t>
    <rPh sb="2" eb="3">
      <t>タ</t>
    </rPh>
    <rPh sb="3" eb="5">
      <t>シセツ</t>
    </rPh>
    <rPh sb="5" eb="6">
      <t>トウ</t>
    </rPh>
    <phoneticPr fontId="5"/>
  </si>
  <si>
    <t>単位面積当たり収量の増加</t>
    <rPh sb="0" eb="2">
      <t>タンイ</t>
    </rPh>
    <rPh sb="2" eb="5">
      <t>メンセキア</t>
    </rPh>
    <rPh sb="7" eb="9">
      <t>シュウリョウ</t>
    </rPh>
    <rPh sb="10" eb="12">
      <t>ゾウカ</t>
    </rPh>
    <phoneticPr fontId="5"/>
  </si>
  <si>
    <t>kg</t>
    <phoneticPr fontId="5"/>
  </si>
  <si>
    <t>その他任意団体</t>
    <rPh sb="2" eb="3">
      <t>タ</t>
    </rPh>
    <rPh sb="3" eb="5">
      <t>ニンイ</t>
    </rPh>
    <rPh sb="5" eb="7">
      <t>ダンタイ</t>
    </rPh>
    <phoneticPr fontId="5"/>
  </si>
  <si>
    <t>酪農</t>
    <rPh sb="0" eb="2">
      <t>ラクノウ</t>
    </rPh>
    <phoneticPr fontId="5"/>
  </si>
  <si>
    <t>畦畔除去</t>
    <rPh sb="0" eb="2">
      <t>ケイハン</t>
    </rPh>
    <rPh sb="2" eb="4">
      <t>ジョキョ</t>
    </rPh>
    <phoneticPr fontId="5"/>
  </si>
  <si>
    <t>土地基盤整備</t>
    <rPh sb="0" eb="2">
      <t>トチ</t>
    </rPh>
    <rPh sb="2" eb="4">
      <t>キバン</t>
    </rPh>
    <rPh sb="4" eb="6">
      <t>セイビ</t>
    </rPh>
    <phoneticPr fontId="5"/>
  </si>
  <si>
    <t>経営コストの縮減</t>
    <rPh sb="0" eb="2">
      <t>ケイエイ</t>
    </rPh>
    <rPh sb="6" eb="8">
      <t>シュクゲン</t>
    </rPh>
    <phoneticPr fontId="5"/>
  </si>
  <si>
    <t>参入法人</t>
    <rPh sb="0" eb="2">
      <t>サンニュウ</t>
    </rPh>
    <rPh sb="2" eb="4">
      <t>ホウジン</t>
    </rPh>
    <phoneticPr fontId="5"/>
  </si>
  <si>
    <t>区画整理</t>
    <rPh sb="0" eb="2">
      <t>クカク</t>
    </rPh>
    <rPh sb="2" eb="4">
      <t>セイリ</t>
    </rPh>
    <phoneticPr fontId="5"/>
  </si>
  <si>
    <t>農協</t>
    <rPh sb="0" eb="2">
      <t>ノウキョウ</t>
    </rPh>
    <phoneticPr fontId="5"/>
  </si>
  <si>
    <t>暗渠排水</t>
    <rPh sb="0" eb="2">
      <t>アンキョ</t>
    </rPh>
    <rPh sb="2" eb="4">
      <t>ハイスイ</t>
    </rPh>
    <phoneticPr fontId="5"/>
  </si>
  <si>
    <t>土地改良区</t>
    <rPh sb="0" eb="2">
      <t>トチ</t>
    </rPh>
    <rPh sb="2" eb="5">
      <t>カイリョウク</t>
    </rPh>
    <phoneticPr fontId="5"/>
  </si>
  <si>
    <t>明渠排水</t>
    <rPh sb="0" eb="2">
      <t>メイキョ</t>
    </rPh>
    <rPh sb="2" eb="4">
      <t>ハイスイ</t>
    </rPh>
    <phoneticPr fontId="5"/>
  </si>
  <si>
    <t>農業委員会</t>
    <rPh sb="0" eb="2">
      <t>ノウギョウ</t>
    </rPh>
    <rPh sb="2" eb="5">
      <t>イインカイ</t>
    </rPh>
    <phoneticPr fontId="5"/>
  </si>
  <si>
    <t>繁殖牛</t>
    <rPh sb="0" eb="2">
      <t>ハンショク</t>
    </rPh>
    <rPh sb="2" eb="3">
      <t>ギュウ</t>
    </rPh>
    <phoneticPr fontId="5"/>
  </si>
  <si>
    <t>その他基盤整備</t>
    <rPh sb="2" eb="3">
      <t>タ</t>
    </rPh>
    <rPh sb="3" eb="5">
      <t>キバン</t>
    </rPh>
    <rPh sb="5" eb="7">
      <t>セイビ</t>
    </rPh>
    <phoneticPr fontId="5"/>
  </si>
  <si>
    <t>第３セクター等</t>
    <rPh sb="0" eb="1">
      <t>ダイ</t>
    </rPh>
    <rPh sb="6" eb="7">
      <t>トウ</t>
    </rPh>
    <phoneticPr fontId="5"/>
  </si>
  <si>
    <t>経営面積の拡大</t>
    <phoneticPr fontId="5"/>
  </si>
  <si>
    <t>農業用機械等</t>
    <phoneticPr fontId="5"/>
  </si>
  <si>
    <t>肥育牛</t>
    <rPh sb="0" eb="3">
      <t>ヒイクギュウ</t>
    </rPh>
    <phoneticPr fontId="5"/>
  </si>
  <si>
    <t>乾燥調製に必要な乾燥機、籾摺り機、袋詰め機、色彩選別機及び建物等の整備</t>
    <phoneticPr fontId="5"/>
  </si>
  <si>
    <t>被災証明を受けた者（農業者）</t>
    <rPh sb="0" eb="2">
      <t>ヒサイ</t>
    </rPh>
    <rPh sb="2" eb="4">
      <t>ショウメイ</t>
    </rPh>
    <rPh sb="5" eb="6">
      <t>ウ</t>
    </rPh>
    <rPh sb="8" eb="9">
      <t>シャ</t>
    </rPh>
    <rPh sb="10" eb="13">
      <t>ノウギョウシャ</t>
    </rPh>
    <phoneticPr fontId="5"/>
  </si>
  <si>
    <t>農畜産物の集出荷に必要な選別・選果用機械、冷却・冷蔵用機械、検査用機械、出荷用機械及び建物等の整備</t>
    <phoneticPr fontId="5"/>
  </si>
  <si>
    <t>被災証明を受けた者（農業者の組織する団体）</t>
    <rPh sb="0" eb="2">
      <t>ヒサイ</t>
    </rPh>
    <rPh sb="2" eb="4">
      <t>ショウメイ</t>
    </rPh>
    <rPh sb="5" eb="6">
      <t>ウ</t>
    </rPh>
    <rPh sb="8" eb="9">
      <t>シャ</t>
    </rPh>
    <rPh sb="10" eb="12">
      <t>ノウギョウ</t>
    </rPh>
    <rPh sb="12" eb="13">
      <t>シャ</t>
    </rPh>
    <rPh sb="14" eb="16">
      <t>ソシキ</t>
    </rPh>
    <rPh sb="18" eb="20">
      <t>ダンタイ</t>
    </rPh>
    <phoneticPr fontId="5"/>
  </si>
  <si>
    <t>野菜、果樹等の育苗に必要な施設の整備</t>
  </si>
  <si>
    <t>養豚</t>
    <rPh sb="0" eb="2">
      <t>ヨウトン</t>
    </rPh>
    <phoneticPr fontId="5"/>
  </si>
  <si>
    <t>農畜産物の処理・加工・冷蔵・貯蔵・包装用機械及び建物等の整備</t>
  </si>
  <si>
    <t>人</t>
    <rPh sb="0" eb="1">
      <t>ニン</t>
    </rPh>
    <phoneticPr fontId="5"/>
  </si>
  <si>
    <t>高品質堆肥製造・保管に必要な機械施設の整備</t>
  </si>
  <si>
    <t>農業用水の配管・ポンプ等の整備</t>
  </si>
  <si>
    <t>防除機能、土づくり機能等の機能を持つ共同施設と併せて受益地区の区域内に設置される栽培機能の他に育苗機能を併せ持つ生産施設の整備</t>
    <phoneticPr fontId="5"/>
  </si>
  <si>
    <t>採卵養鶏</t>
    <rPh sb="0" eb="2">
      <t>サイラン</t>
    </rPh>
    <rPh sb="2" eb="4">
      <t>ヨウケイ</t>
    </rPh>
    <phoneticPr fontId="5"/>
  </si>
  <si>
    <t>被災農業者の農業経営の維持</t>
    <rPh sb="0" eb="2">
      <t>ヒサイ</t>
    </rPh>
    <rPh sb="2" eb="5">
      <t>ノウギョウシャ</t>
    </rPh>
    <rPh sb="6" eb="8">
      <t>ノウギョウ</t>
    </rPh>
    <rPh sb="8" eb="10">
      <t>ケイエイ</t>
    </rPh>
    <rPh sb="11" eb="13">
      <t>イジ</t>
    </rPh>
    <phoneticPr fontId="5"/>
  </si>
  <si>
    <t>販路拡大・鮮度維持等のための施設の整備</t>
  </si>
  <si>
    <t>農業経営の改善を図るための取組</t>
    <rPh sb="0" eb="2">
      <t>ノウギョウ</t>
    </rPh>
    <rPh sb="2" eb="4">
      <t>ケイエイ</t>
    </rPh>
    <rPh sb="5" eb="7">
      <t>カイゼン</t>
    </rPh>
    <rPh sb="8" eb="9">
      <t>ハカ</t>
    </rPh>
    <rPh sb="13" eb="15">
      <t>トリクミ</t>
    </rPh>
    <phoneticPr fontId="5"/>
  </si>
  <si>
    <t>地域食材供給に必要な処理加工機械施設の整備</t>
  </si>
  <si>
    <t>栽培管理技術・経営管理に関する指導・研修、土壌分析、作物の品質検定、土地の利用調整等に必要な機器の整備</t>
    <phoneticPr fontId="5"/>
  </si>
  <si>
    <t>ブロイラー養鶏</t>
    <rPh sb="5" eb="7">
      <t>ヨウケイ</t>
    </rPh>
    <phoneticPr fontId="5"/>
  </si>
  <si>
    <t>認定農業者</t>
    <rPh sb="0" eb="2">
      <t>ニンテイ</t>
    </rPh>
    <rPh sb="2" eb="5">
      <t>ノウギョウシャ</t>
    </rPh>
    <phoneticPr fontId="5"/>
  </si>
  <si>
    <t>畦畔整備</t>
    <rPh sb="0" eb="2">
      <t>ケイハン</t>
    </rPh>
    <rPh sb="2" eb="4">
      <t>セイビ</t>
    </rPh>
    <phoneticPr fontId="5"/>
  </si>
  <si>
    <t>用排水整備</t>
    <rPh sb="0" eb="1">
      <t>ヨウ</t>
    </rPh>
    <rPh sb="1" eb="3">
      <t>ハイスイ</t>
    </rPh>
    <rPh sb="3" eb="5">
      <t>セイビ</t>
    </rPh>
    <phoneticPr fontId="5"/>
  </si>
  <si>
    <t>農道整備</t>
    <rPh sb="0" eb="2">
      <t>ノウドウ</t>
    </rPh>
    <rPh sb="2" eb="4">
      <t>セイビ</t>
    </rPh>
    <phoneticPr fontId="5"/>
  </si>
  <si>
    <t>農地保全整備</t>
    <rPh sb="0" eb="2">
      <t>ノウチ</t>
    </rPh>
    <rPh sb="2" eb="4">
      <t>ホゼン</t>
    </rPh>
    <rPh sb="4" eb="6">
      <t>セイビ</t>
    </rPh>
    <phoneticPr fontId="5"/>
  </si>
  <si>
    <t>建物用地整備</t>
    <rPh sb="0" eb="2">
      <t>タテモノ</t>
    </rPh>
    <rPh sb="2" eb="4">
      <t>ヨウチ</t>
    </rPh>
    <rPh sb="4" eb="6">
      <t>セイビ</t>
    </rPh>
    <phoneticPr fontId="5"/>
  </si>
  <si>
    <t>交換分合</t>
    <rPh sb="0" eb="2">
      <t>コウカン</t>
    </rPh>
    <rPh sb="2" eb="4">
      <t>ブンゴウ</t>
    </rPh>
    <phoneticPr fontId="5"/>
  </si>
  <si>
    <t>１以外の農地所有適格法人</t>
    <rPh sb="1" eb="3">
      <t>イガイ</t>
    </rPh>
    <rPh sb="4" eb="6">
      <t>ノウチ</t>
    </rPh>
    <rPh sb="6" eb="8">
      <t>ショユウ</t>
    </rPh>
    <rPh sb="8" eb="10">
      <t>テキカク</t>
    </rPh>
    <rPh sb="10" eb="12">
      <t>ホウジン</t>
    </rPh>
    <phoneticPr fontId="5"/>
  </si>
  <si>
    <t>地域提案</t>
    <rPh sb="0" eb="2">
      <t>チイキ</t>
    </rPh>
    <rPh sb="2" eb="4">
      <t>テイアン</t>
    </rPh>
    <phoneticPr fontId="5"/>
  </si>
  <si>
    <t>施設の経過年数</t>
    <rPh sb="0" eb="2">
      <t>シセツ</t>
    </rPh>
    <rPh sb="3" eb="5">
      <t>ケイカ</t>
    </rPh>
    <rPh sb="5" eb="7">
      <t>ネンスウ</t>
    </rPh>
    <phoneticPr fontId="5"/>
  </si>
  <si>
    <t>共済金支払通知書の関連する棟番号</t>
    <rPh sb="0" eb="3">
      <t>キョウサイキン</t>
    </rPh>
    <rPh sb="3" eb="5">
      <t>シハラ</t>
    </rPh>
    <rPh sb="5" eb="7">
      <t>ツウチ</t>
    </rPh>
    <rPh sb="7" eb="8">
      <t>ショ</t>
    </rPh>
    <rPh sb="9" eb="11">
      <t>カンレン</t>
    </rPh>
    <rPh sb="13" eb="14">
      <t>トウ</t>
    </rPh>
    <rPh sb="14" eb="16">
      <t>バンゴウ</t>
    </rPh>
    <phoneticPr fontId="5"/>
  </si>
  <si>
    <t>分類基準</t>
    <rPh sb="0" eb="2">
      <t>ブンルイ</t>
    </rPh>
    <rPh sb="2" eb="4">
      <t>キジュン</t>
    </rPh>
    <phoneticPr fontId="5"/>
  </si>
  <si>
    <t>稲、麦類、雑穀、いも類、豆類、工芸農作物の販売収入のうち、水田で作付けした農業生産物の販売収入が他の営農類型の農業生産物販売収入と比べて最も多い経営</t>
    <rPh sb="0" eb="1">
      <t>イネ</t>
    </rPh>
    <rPh sb="2" eb="4">
      <t>ムギルイ</t>
    </rPh>
    <rPh sb="5" eb="7">
      <t>ザッコク</t>
    </rPh>
    <rPh sb="10" eb="11">
      <t>ルイ</t>
    </rPh>
    <rPh sb="12" eb="14">
      <t>マメルイ</t>
    </rPh>
    <rPh sb="15" eb="17">
      <t>コウゲイ</t>
    </rPh>
    <rPh sb="17" eb="20">
      <t>ノウサクモツ</t>
    </rPh>
    <rPh sb="21" eb="23">
      <t>ハンバイ</t>
    </rPh>
    <rPh sb="23" eb="25">
      <t>シュウニュウ</t>
    </rPh>
    <rPh sb="29" eb="31">
      <t>スイデン</t>
    </rPh>
    <rPh sb="32" eb="34">
      <t>サクツ</t>
    </rPh>
    <rPh sb="37" eb="39">
      <t>ノウギョウ</t>
    </rPh>
    <rPh sb="39" eb="42">
      <t>セイサンブツ</t>
    </rPh>
    <rPh sb="43" eb="45">
      <t>ハンバイ</t>
    </rPh>
    <rPh sb="45" eb="47">
      <t>シュウニュウ</t>
    </rPh>
    <rPh sb="48" eb="49">
      <t>ホカ</t>
    </rPh>
    <rPh sb="50" eb="52">
      <t>エイノウ</t>
    </rPh>
    <rPh sb="52" eb="54">
      <t>ルイケイ</t>
    </rPh>
    <rPh sb="55" eb="57">
      <t>ノウギョウ</t>
    </rPh>
    <rPh sb="57" eb="60">
      <t>セイサンブツ</t>
    </rPh>
    <rPh sb="60" eb="62">
      <t>ハンバイ</t>
    </rPh>
    <rPh sb="62" eb="64">
      <t>シュウニュウ</t>
    </rPh>
    <rPh sb="65" eb="66">
      <t>クラ</t>
    </rPh>
    <rPh sb="68" eb="69">
      <t>モット</t>
    </rPh>
    <rPh sb="70" eb="71">
      <t>オオ</t>
    </rPh>
    <rPh sb="72" eb="74">
      <t>ケイエイ</t>
    </rPh>
    <phoneticPr fontId="5"/>
  </si>
  <si>
    <t>稲、麦類、雑穀、いも類、豆類、工芸農作物の販売収入のうち、畑で作付けした農業生産物の販売収入が他の営農類型の農業生産物販売収入と比べて最も多い経営</t>
    <rPh sb="0" eb="1">
      <t>イネ</t>
    </rPh>
    <rPh sb="2" eb="4">
      <t>ムギルイ</t>
    </rPh>
    <rPh sb="5" eb="7">
      <t>ザッコク</t>
    </rPh>
    <rPh sb="10" eb="11">
      <t>ルイ</t>
    </rPh>
    <rPh sb="12" eb="14">
      <t>マメルイ</t>
    </rPh>
    <rPh sb="15" eb="17">
      <t>コウゲイ</t>
    </rPh>
    <rPh sb="17" eb="20">
      <t>ノウサクモツ</t>
    </rPh>
    <rPh sb="21" eb="23">
      <t>ハンバイ</t>
    </rPh>
    <rPh sb="23" eb="25">
      <t>シュウニュウ</t>
    </rPh>
    <rPh sb="29" eb="30">
      <t>ハタケ</t>
    </rPh>
    <rPh sb="31" eb="33">
      <t>サクツ</t>
    </rPh>
    <rPh sb="36" eb="38">
      <t>ノウギョウ</t>
    </rPh>
    <rPh sb="38" eb="41">
      <t>セイサンブツ</t>
    </rPh>
    <rPh sb="42" eb="44">
      <t>ハンバイ</t>
    </rPh>
    <rPh sb="44" eb="46">
      <t>シュウニュウ</t>
    </rPh>
    <rPh sb="47" eb="48">
      <t>ホカ</t>
    </rPh>
    <rPh sb="49" eb="51">
      <t>エイノウ</t>
    </rPh>
    <rPh sb="51" eb="53">
      <t>ルイケイ</t>
    </rPh>
    <rPh sb="54" eb="56">
      <t>ノウギョウ</t>
    </rPh>
    <rPh sb="56" eb="59">
      <t>セイサンブツ</t>
    </rPh>
    <rPh sb="59" eb="61">
      <t>ハンバイ</t>
    </rPh>
    <rPh sb="61" eb="63">
      <t>シュウニュウ</t>
    </rPh>
    <rPh sb="64" eb="65">
      <t>クラ</t>
    </rPh>
    <rPh sb="67" eb="68">
      <t>モット</t>
    </rPh>
    <rPh sb="69" eb="70">
      <t>オオ</t>
    </rPh>
    <rPh sb="71" eb="73">
      <t>ケイエイ</t>
    </rPh>
    <phoneticPr fontId="5"/>
  </si>
  <si>
    <t>野菜作経営のうち、露地野菜の販売収入が施設野菜の販売収入以上である経営</t>
    <rPh sb="0" eb="2">
      <t>ヤサイ</t>
    </rPh>
    <rPh sb="2" eb="3">
      <t>サク</t>
    </rPh>
    <rPh sb="3" eb="5">
      <t>ケイエイ</t>
    </rPh>
    <rPh sb="9" eb="11">
      <t>ロジ</t>
    </rPh>
    <rPh sb="11" eb="13">
      <t>ヤサイ</t>
    </rPh>
    <rPh sb="14" eb="16">
      <t>ハンバイ</t>
    </rPh>
    <rPh sb="16" eb="18">
      <t>シュウニュウ</t>
    </rPh>
    <rPh sb="19" eb="21">
      <t>シセツ</t>
    </rPh>
    <rPh sb="21" eb="23">
      <t>ヤサイ</t>
    </rPh>
    <rPh sb="24" eb="26">
      <t>ハンバイ</t>
    </rPh>
    <rPh sb="26" eb="28">
      <t>シュウニュウ</t>
    </rPh>
    <rPh sb="28" eb="30">
      <t>イジョウ</t>
    </rPh>
    <rPh sb="33" eb="35">
      <t>ケイエイ</t>
    </rPh>
    <phoneticPr fontId="5"/>
  </si>
  <si>
    <t>野菜作経営のうち、露地野菜より施設野菜の販売収入が多い経営</t>
    <rPh sb="0" eb="2">
      <t>ヤサイ</t>
    </rPh>
    <rPh sb="2" eb="3">
      <t>サク</t>
    </rPh>
    <rPh sb="3" eb="5">
      <t>ケイエイ</t>
    </rPh>
    <rPh sb="9" eb="11">
      <t>ロジ</t>
    </rPh>
    <rPh sb="11" eb="13">
      <t>ヤサイ</t>
    </rPh>
    <rPh sb="15" eb="17">
      <t>シセツ</t>
    </rPh>
    <rPh sb="17" eb="19">
      <t>ヤサイ</t>
    </rPh>
    <rPh sb="20" eb="22">
      <t>ハンバイ</t>
    </rPh>
    <rPh sb="22" eb="24">
      <t>シュウニュウ</t>
    </rPh>
    <rPh sb="25" eb="26">
      <t>オオ</t>
    </rPh>
    <rPh sb="27" eb="29">
      <t>ケイエイ</t>
    </rPh>
    <phoneticPr fontId="5"/>
  </si>
  <si>
    <t>果樹の販売収入が他の営農類型の農業生産物販売収入と比べて最も多い経営</t>
    <rPh sb="0" eb="2">
      <t>カジュ</t>
    </rPh>
    <rPh sb="3" eb="5">
      <t>ハンバイ</t>
    </rPh>
    <rPh sb="5" eb="7">
      <t>シュウニュウ</t>
    </rPh>
    <rPh sb="8" eb="9">
      <t>ホカ</t>
    </rPh>
    <rPh sb="10" eb="12">
      <t>エイノウ</t>
    </rPh>
    <rPh sb="12" eb="14">
      <t>ルイケイ</t>
    </rPh>
    <rPh sb="15" eb="17">
      <t>ノウギョウ</t>
    </rPh>
    <rPh sb="17" eb="20">
      <t>セイサンブツ</t>
    </rPh>
    <rPh sb="20" eb="22">
      <t>ハンバイ</t>
    </rPh>
    <rPh sb="22" eb="24">
      <t>シュウニュウ</t>
    </rPh>
    <rPh sb="25" eb="26">
      <t>クラ</t>
    </rPh>
    <rPh sb="28" eb="29">
      <t>モット</t>
    </rPh>
    <rPh sb="30" eb="31">
      <t>オオ</t>
    </rPh>
    <rPh sb="32" eb="34">
      <t>ケイエイ</t>
    </rPh>
    <phoneticPr fontId="5"/>
  </si>
  <si>
    <t>花き作経営のうち、露地花きの販売収入が施設花きの販売収入以上である経営</t>
    <rPh sb="0" eb="1">
      <t>ハナ</t>
    </rPh>
    <rPh sb="2" eb="3">
      <t>サク</t>
    </rPh>
    <rPh sb="3" eb="5">
      <t>ケイエイ</t>
    </rPh>
    <rPh sb="9" eb="11">
      <t>ロジ</t>
    </rPh>
    <rPh sb="11" eb="12">
      <t>ハナ</t>
    </rPh>
    <rPh sb="14" eb="16">
      <t>ハンバイ</t>
    </rPh>
    <rPh sb="16" eb="18">
      <t>シュウニュウ</t>
    </rPh>
    <rPh sb="19" eb="21">
      <t>シセツ</t>
    </rPh>
    <rPh sb="21" eb="22">
      <t>ハナ</t>
    </rPh>
    <rPh sb="24" eb="26">
      <t>ハンバイ</t>
    </rPh>
    <rPh sb="26" eb="28">
      <t>シュウニュウ</t>
    </rPh>
    <rPh sb="28" eb="30">
      <t>イジョウ</t>
    </rPh>
    <rPh sb="33" eb="35">
      <t>ケイエイ</t>
    </rPh>
    <phoneticPr fontId="5"/>
  </si>
  <si>
    <t>花き作経営のうち、露地花きより施設花きの販売収入が多い経営</t>
    <rPh sb="0" eb="1">
      <t>ハナ</t>
    </rPh>
    <rPh sb="2" eb="3">
      <t>サク</t>
    </rPh>
    <rPh sb="3" eb="5">
      <t>ケイエイ</t>
    </rPh>
    <rPh sb="25" eb="26">
      <t>オオ</t>
    </rPh>
    <phoneticPr fontId="5"/>
  </si>
  <si>
    <t>酪農の販売収入が他の営農類型の農業生産物販売収入と比べて最も多い経営</t>
    <rPh sb="0" eb="2">
      <t>ラクノウ</t>
    </rPh>
    <rPh sb="3" eb="5">
      <t>ハンバイ</t>
    </rPh>
    <rPh sb="5" eb="7">
      <t>シュウニュウ</t>
    </rPh>
    <rPh sb="8" eb="9">
      <t>ホカ</t>
    </rPh>
    <rPh sb="10" eb="12">
      <t>エイノウ</t>
    </rPh>
    <rPh sb="12" eb="14">
      <t>ルイケイ</t>
    </rPh>
    <rPh sb="15" eb="17">
      <t>ノウギョウ</t>
    </rPh>
    <rPh sb="17" eb="20">
      <t>セイサンブツ</t>
    </rPh>
    <rPh sb="20" eb="22">
      <t>ハンバイ</t>
    </rPh>
    <rPh sb="22" eb="24">
      <t>シュウニュウ</t>
    </rPh>
    <rPh sb="25" eb="26">
      <t>クラ</t>
    </rPh>
    <rPh sb="28" eb="29">
      <t>モット</t>
    </rPh>
    <rPh sb="30" eb="31">
      <t>オオ</t>
    </rPh>
    <rPh sb="32" eb="34">
      <t>ケイエイ</t>
    </rPh>
    <phoneticPr fontId="5"/>
  </si>
  <si>
    <t>肉用牛経営のうち、肥育牛の飼養頭数より繁殖用雌牛の飼養頭数が多い経営</t>
    <rPh sb="0" eb="1">
      <t>ニク</t>
    </rPh>
    <rPh sb="1" eb="2">
      <t>ヨウ</t>
    </rPh>
    <rPh sb="2" eb="3">
      <t>ウシ</t>
    </rPh>
    <rPh sb="3" eb="5">
      <t>ケイエイ</t>
    </rPh>
    <rPh sb="9" eb="11">
      <t>ヒイク</t>
    </rPh>
    <rPh sb="11" eb="12">
      <t>ウシ</t>
    </rPh>
    <rPh sb="13" eb="15">
      <t>シヨウ</t>
    </rPh>
    <rPh sb="15" eb="17">
      <t>アタマカズ</t>
    </rPh>
    <rPh sb="19" eb="22">
      <t>ハンショクヨウ</t>
    </rPh>
    <rPh sb="22" eb="24">
      <t>メウシ</t>
    </rPh>
    <rPh sb="25" eb="27">
      <t>シヨウ</t>
    </rPh>
    <rPh sb="27" eb="29">
      <t>アタマカズ</t>
    </rPh>
    <rPh sb="30" eb="31">
      <t>オオ</t>
    </rPh>
    <rPh sb="32" eb="34">
      <t>ケイエイ</t>
    </rPh>
    <phoneticPr fontId="5"/>
  </si>
  <si>
    <t>肉用牛経営のうち、肥育牛の飼養頭数が繁殖用雌牛の飼養頭数以上である経営</t>
    <rPh sb="0" eb="1">
      <t>ニク</t>
    </rPh>
    <rPh sb="1" eb="2">
      <t>ヨウ</t>
    </rPh>
    <rPh sb="2" eb="3">
      <t>ウシ</t>
    </rPh>
    <rPh sb="3" eb="5">
      <t>ケイエイ</t>
    </rPh>
    <rPh sb="9" eb="11">
      <t>ヒイク</t>
    </rPh>
    <rPh sb="11" eb="12">
      <t>ウシ</t>
    </rPh>
    <rPh sb="13" eb="15">
      <t>シヨウ</t>
    </rPh>
    <rPh sb="15" eb="17">
      <t>トウスウ</t>
    </rPh>
    <rPh sb="18" eb="21">
      <t>ハンショクヨウ</t>
    </rPh>
    <rPh sb="21" eb="23">
      <t>メウシ</t>
    </rPh>
    <rPh sb="24" eb="26">
      <t>シヨウ</t>
    </rPh>
    <rPh sb="26" eb="28">
      <t>トウスウ</t>
    </rPh>
    <rPh sb="28" eb="30">
      <t>イジョウ</t>
    </rPh>
    <phoneticPr fontId="5"/>
  </si>
  <si>
    <t>養豚の販売収入が他の営農類型の農業生産物販売収入と比べて最も多い経営</t>
    <rPh sb="0" eb="2">
      <t>ヨウトン</t>
    </rPh>
    <rPh sb="3" eb="5">
      <t>ハンバイ</t>
    </rPh>
    <rPh sb="5" eb="7">
      <t>シュウニュウ</t>
    </rPh>
    <rPh sb="8" eb="9">
      <t>ホカ</t>
    </rPh>
    <rPh sb="10" eb="12">
      <t>エイノウ</t>
    </rPh>
    <rPh sb="12" eb="14">
      <t>ルイケイ</t>
    </rPh>
    <rPh sb="15" eb="17">
      <t>ノウギョウ</t>
    </rPh>
    <rPh sb="17" eb="20">
      <t>セイサンブツ</t>
    </rPh>
    <rPh sb="20" eb="22">
      <t>ハンバイ</t>
    </rPh>
    <rPh sb="22" eb="24">
      <t>シュウニュウ</t>
    </rPh>
    <rPh sb="25" eb="26">
      <t>クラ</t>
    </rPh>
    <rPh sb="28" eb="29">
      <t>モット</t>
    </rPh>
    <rPh sb="30" eb="31">
      <t>オオ</t>
    </rPh>
    <rPh sb="32" eb="34">
      <t>ケイエイ</t>
    </rPh>
    <phoneticPr fontId="5"/>
  </si>
  <si>
    <t>採卵養鶏の販売収入が他の営農類型の農業生産物販売収入と比べて最も多い経営</t>
    <rPh sb="0" eb="2">
      <t>サイラン</t>
    </rPh>
    <rPh sb="2" eb="4">
      <t>ヨウケイ</t>
    </rPh>
    <rPh sb="5" eb="7">
      <t>ハンバイ</t>
    </rPh>
    <rPh sb="7" eb="9">
      <t>シュウニュウ</t>
    </rPh>
    <rPh sb="10" eb="11">
      <t>ホカ</t>
    </rPh>
    <rPh sb="12" eb="14">
      <t>エイノウ</t>
    </rPh>
    <rPh sb="14" eb="16">
      <t>ルイケイ</t>
    </rPh>
    <rPh sb="17" eb="19">
      <t>ノウギョウ</t>
    </rPh>
    <rPh sb="19" eb="22">
      <t>セイサンブツ</t>
    </rPh>
    <rPh sb="22" eb="24">
      <t>ハンバイ</t>
    </rPh>
    <rPh sb="24" eb="26">
      <t>シュウニュウ</t>
    </rPh>
    <rPh sb="27" eb="28">
      <t>クラ</t>
    </rPh>
    <rPh sb="30" eb="31">
      <t>モット</t>
    </rPh>
    <rPh sb="32" eb="33">
      <t>オオ</t>
    </rPh>
    <rPh sb="34" eb="36">
      <t>ケイエイ</t>
    </rPh>
    <phoneticPr fontId="5"/>
  </si>
  <si>
    <t>ブロイラー養鶏の販売収入が他の営農類型の農業生産物販売収入と比べて最も多い経営</t>
    <rPh sb="5" eb="7">
      <t>ヨウケイ</t>
    </rPh>
    <rPh sb="8" eb="10">
      <t>ハンバイ</t>
    </rPh>
    <rPh sb="10" eb="12">
      <t>シュウニュウ</t>
    </rPh>
    <rPh sb="13" eb="14">
      <t>ホカ</t>
    </rPh>
    <rPh sb="15" eb="17">
      <t>エイノウ</t>
    </rPh>
    <rPh sb="17" eb="19">
      <t>ルイケイ</t>
    </rPh>
    <rPh sb="20" eb="22">
      <t>ノウギョウ</t>
    </rPh>
    <rPh sb="22" eb="25">
      <t>セイサンブツ</t>
    </rPh>
    <rPh sb="25" eb="27">
      <t>ハンバイ</t>
    </rPh>
    <rPh sb="27" eb="29">
      <t>シュウニュウ</t>
    </rPh>
    <rPh sb="30" eb="31">
      <t>クラ</t>
    </rPh>
    <rPh sb="33" eb="34">
      <t>モット</t>
    </rPh>
    <rPh sb="35" eb="36">
      <t>オオ</t>
    </rPh>
    <rPh sb="37" eb="39">
      <t>ケイエイ</t>
    </rPh>
    <phoneticPr fontId="5"/>
  </si>
  <si>
    <t>上記の営農類型に分類されない経営</t>
    <rPh sb="0" eb="2">
      <t>ジョウキ</t>
    </rPh>
    <rPh sb="3" eb="5">
      <t>エイノウ</t>
    </rPh>
    <rPh sb="5" eb="7">
      <t>ルイケイ</t>
    </rPh>
    <rPh sb="8" eb="10">
      <t>ブンルイ</t>
    </rPh>
    <rPh sb="14" eb="16">
      <t>ケイエイ</t>
    </rPh>
    <phoneticPr fontId="5"/>
  </si>
  <si>
    <t>ウ</t>
    <phoneticPr fontId="5"/>
  </si>
  <si>
    <t>①目標年度における1ha当たり付加価値額</t>
    <phoneticPr fontId="5"/>
  </si>
  <si>
    <t>３　整理番号表</t>
    <rPh sb="2" eb="4">
      <t>セイリ</t>
    </rPh>
    <rPh sb="4" eb="6">
      <t>バンゴウ</t>
    </rPh>
    <rPh sb="6" eb="7">
      <t>ヒョウ</t>
    </rPh>
    <phoneticPr fontId="5"/>
  </si>
  <si>
    <t>③労働時間の短縮</t>
    <rPh sb="1" eb="3">
      <t>ロウドウ</t>
    </rPh>
    <rPh sb="3" eb="5">
      <t>ジカン</t>
    </rPh>
    <rPh sb="6" eb="8">
      <t>タンシュク</t>
    </rPh>
    <phoneticPr fontId="5"/>
  </si>
  <si>
    <t>エ</t>
    <phoneticPr fontId="5"/>
  </si>
  <si>
    <t>①農作業受託面積の拡大</t>
    <rPh sb="1" eb="4">
      <t>ノウサギョウ</t>
    </rPh>
    <rPh sb="4" eb="6">
      <t>ジュタク</t>
    </rPh>
    <rPh sb="6" eb="8">
      <t>メンセキ</t>
    </rPh>
    <rPh sb="9" eb="11">
      <t>カクダイ</t>
    </rPh>
    <phoneticPr fontId="5"/>
  </si>
  <si>
    <t>②受託可能な農作業の種類</t>
    <rPh sb="1" eb="3">
      <t>ジュタク</t>
    </rPh>
    <rPh sb="3" eb="5">
      <t>カノウ</t>
    </rPh>
    <rPh sb="6" eb="9">
      <t>ノウサギョウ</t>
    </rPh>
    <rPh sb="10" eb="12">
      <t>シュルイ</t>
    </rPh>
    <phoneticPr fontId="5"/>
  </si>
  <si>
    <t>③集約化等への誘導</t>
    <rPh sb="1" eb="4">
      <t>シュウヤクカ</t>
    </rPh>
    <rPh sb="4" eb="5">
      <t>トウ</t>
    </rPh>
    <rPh sb="7" eb="9">
      <t>ユウドウ</t>
    </rPh>
    <phoneticPr fontId="5"/>
  </si>
  <si>
    <t>②労働時間の短縮</t>
    <rPh sb="1" eb="3">
      <t>ロウドウ</t>
    </rPh>
    <rPh sb="3" eb="5">
      <t>ジカン</t>
    </rPh>
    <rPh sb="6" eb="8">
      <t>タンシュク</t>
    </rPh>
    <phoneticPr fontId="5"/>
  </si>
  <si>
    <t>選択目標</t>
    <rPh sb="0" eb="2">
      <t>センタク</t>
    </rPh>
    <rPh sb="2" eb="4">
      <t>モクヒョウ</t>
    </rPh>
    <phoneticPr fontId="5"/>
  </si>
  <si>
    <t>事業関連取組目標１</t>
    <rPh sb="0" eb="2">
      <t>ジギョウ</t>
    </rPh>
    <rPh sb="2" eb="4">
      <t>カンレン</t>
    </rPh>
    <rPh sb="4" eb="6">
      <t>トリクミ</t>
    </rPh>
    <rPh sb="6" eb="8">
      <t>モクヒョウ</t>
    </rPh>
    <phoneticPr fontId="5"/>
  </si>
  <si>
    <t>事業関連取組目標２</t>
    <rPh sb="0" eb="2">
      <t>ジギョウ</t>
    </rPh>
    <rPh sb="2" eb="4">
      <t>カンレン</t>
    </rPh>
    <rPh sb="4" eb="6">
      <t>トリクミ</t>
    </rPh>
    <rPh sb="6" eb="8">
      <t>モクヒョウ</t>
    </rPh>
    <phoneticPr fontId="5"/>
  </si>
  <si>
    <t>必須目標</t>
    <rPh sb="0" eb="2">
      <t>ヒッス</t>
    </rPh>
    <rPh sb="2" eb="4">
      <t>モクヒョウ</t>
    </rPh>
    <phoneticPr fontId="5"/>
  </si>
  <si>
    <t>労働時間の短縮</t>
    <rPh sb="0" eb="2">
      <t>ロウドウ</t>
    </rPh>
    <rPh sb="2" eb="4">
      <t>ジカン</t>
    </rPh>
    <rPh sb="5" eb="7">
      <t>タンシュク</t>
    </rPh>
    <phoneticPr fontId="5"/>
  </si>
  <si>
    <t>時間</t>
    <rPh sb="0" eb="2">
      <t>ジカン</t>
    </rPh>
    <phoneticPr fontId="5"/>
  </si>
  <si>
    <t>農業支援サービス事業体</t>
    <rPh sb="0" eb="2">
      <t>ノウギョウ</t>
    </rPh>
    <rPh sb="2" eb="4">
      <t>シエン</t>
    </rPh>
    <rPh sb="8" eb="11">
      <t>ジギョウタイ</t>
    </rPh>
    <phoneticPr fontId="5"/>
  </si>
  <si>
    <t>④経営管理の高度化</t>
    <rPh sb="1" eb="3">
      <t>ケイエイ</t>
    </rPh>
    <rPh sb="3" eb="5">
      <t>カンリ</t>
    </rPh>
    <rPh sb="6" eb="9">
      <t>コウドカ</t>
    </rPh>
    <phoneticPr fontId="5"/>
  </si>
  <si>
    <t>⑤新規就農</t>
    <rPh sb="1" eb="3">
      <t>シンキ</t>
    </rPh>
    <rPh sb="3" eb="5">
      <t>シュウノウ</t>
    </rPh>
    <phoneticPr fontId="5"/>
  </si>
  <si>
    <t>⑦女性の取組</t>
    <rPh sb="1" eb="3">
      <t>ジョセイ</t>
    </rPh>
    <rPh sb="4" eb="5">
      <t>ト</t>
    </rPh>
    <rPh sb="5" eb="6">
      <t>ク</t>
    </rPh>
    <phoneticPr fontId="5"/>
  </si>
  <si>
    <t>⑥女性の取組</t>
    <rPh sb="1" eb="3">
      <t>ジョセイ</t>
    </rPh>
    <rPh sb="4" eb="5">
      <t>ト</t>
    </rPh>
    <rPh sb="5" eb="6">
      <t>ク</t>
    </rPh>
    <phoneticPr fontId="5"/>
  </si>
  <si>
    <t>Ⅰ　融資主体支援タイプ</t>
    <rPh sb="2" eb="4">
      <t>ユウシ</t>
    </rPh>
    <rPh sb="4" eb="6">
      <t>シュタイ</t>
    </rPh>
    <rPh sb="6" eb="8">
      <t>シエン</t>
    </rPh>
    <phoneticPr fontId="5"/>
  </si>
  <si>
    <t>Ⅰ②</t>
    <phoneticPr fontId="5"/>
  </si>
  <si>
    <t>Ⅰ③</t>
    <phoneticPr fontId="5"/>
  </si>
  <si>
    <t>Ⅰ④</t>
    <phoneticPr fontId="5"/>
  </si>
  <si>
    <t>Ⅰ⑤</t>
    <phoneticPr fontId="5"/>
  </si>
  <si>
    <t>Ⅰ⑥</t>
    <phoneticPr fontId="5"/>
  </si>
  <si>
    <t>⑥農業者の育成</t>
    <rPh sb="1" eb="4">
      <t>ノウギョウシャ</t>
    </rPh>
    <rPh sb="5" eb="7">
      <t>イクセイ</t>
    </rPh>
    <phoneticPr fontId="5"/>
  </si>
  <si>
    <t>Ⅰサ①</t>
    <phoneticPr fontId="5"/>
  </si>
  <si>
    <t>農作業受託面積の拡大</t>
    <rPh sb="0" eb="3">
      <t>ノウサギョウ</t>
    </rPh>
    <rPh sb="3" eb="5">
      <t>ジュタク</t>
    </rPh>
    <rPh sb="5" eb="7">
      <t>メンセキ</t>
    </rPh>
    <rPh sb="8" eb="10">
      <t>カクダイ</t>
    </rPh>
    <phoneticPr fontId="5"/>
  </si>
  <si>
    <t>Ⅰサ②</t>
    <phoneticPr fontId="5"/>
  </si>
  <si>
    <t>受託可能な農作業の種類</t>
    <rPh sb="0" eb="2">
      <t>ジュタク</t>
    </rPh>
    <rPh sb="2" eb="4">
      <t>カノウ</t>
    </rPh>
    <rPh sb="5" eb="8">
      <t>ノウサギョウ</t>
    </rPh>
    <rPh sb="9" eb="11">
      <t>シュルイ</t>
    </rPh>
    <phoneticPr fontId="5"/>
  </si>
  <si>
    <t>種類</t>
    <rPh sb="0" eb="2">
      <t>シュルイ</t>
    </rPh>
    <phoneticPr fontId="5"/>
  </si>
  <si>
    <t>追加的信用供与補助事業費
(千円)</t>
    <rPh sb="0" eb="3">
      <t>ツイカテキ</t>
    </rPh>
    <rPh sb="3" eb="5">
      <t>シンヨウ</t>
    </rPh>
    <rPh sb="5" eb="7">
      <t>キョウヨ</t>
    </rPh>
    <rPh sb="7" eb="9">
      <t>ホジョ</t>
    </rPh>
    <rPh sb="9" eb="12">
      <t>ジギョウヒ</t>
    </rPh>
    <rPh sb="14" eb="16">
      <t>センエン</t>
    </rPh>
    <phoneticPr fontId="5"/>
  </si>
  <si>
    <t>Ⅱ①</t>
  </si>
  <si>
    <t>Ⅱ②</t>
  </si>
  <si>
    <t>Ⅱ③</t>
  </si>
  <si>
    <t>Ⅱ④</t>
  </si>
  <si>
    <t>Ⅱ⑦</t>
  </si>
  <si>
    <t>Ⅰ　融資主体支援タイプのうちサービス事業体</t>
    <rPh sb="2" eb="4">
      <t>ユウシ</t>
    </rPh>
    <rPh sb="4" eb="6">
      <t>シュタイ</t>
    </rPh>
    <rPh sb="6" eb="8">
      <t>シエン</t>
    </rPh>
    <rPh sb="18" eb="21">
      <t>ジギョウタイ</t>
    </rPh>
    <phoneticPr fontId="5"/>
  </si>
  <si>
    <t>①対象者区分</t>
    <rPh sb="4" eb="6">
      <t>クブン</t>
    </rPh>
    <phoneticPr fontId="5"/>
  </si>
  <si>
    <t>優先枠
（該当する者の先頭行に「1」を記入）</t>
    <rPh sb="0" eb="3">
      <t>ユウセンワク</t>
    </rPh>
    <phoneticPr fontId="5"/>
  </si>
  <si>
    <t>追加的信用供与補助事業活用希望の有無</t>
    <phoneticPr fontId="5"/>
  </si>
  <si>
    <t>成果目標の設定状況（別表６－１及び６－２参照）</t>
    <phoneticPr fontId="5"/>
  </si>
  <si>
    <t>助成対象者名</t>
    <rPh sb="0" eb="2">
      <t>ジョセイ</t>
    </rPh>
    <rPh sb="2" eb="4">
      <t>タイショウ</t>
    </rPh>
    <rPh sb="4" eb="5">
      <t>シャ</t>
    </rPh>
    <rPh sb="5" eb="6">
      <t>メイ</t>
    </rPh>
    <phoneticPr fontId="5"/>
  </si>
  <si>
    <t>代表者名（法人等の場合に記載）</t>
    <rPh sb="0" eb="3">
      <t>ダイヒョウシャ</t>
    </rPh>
    <rPh sb="3" eb="4">
      <t>メイ</t>
    </rPh>
    <rPh sb="5" eb="7">
      <t>ホウジン</t>
    </rPh>
    <rPh sb="7" eb="8">
      <t>トウ</t>
    </rPh>
    <rPh sb="9" eb="11">
      <t>バアイ</t>
    </rPh>
    <rPh sb="12" eb="14">
      <t>キサイ</t>
    </rPh>
    <phoneticPr fontId="5"/>
  </si>
  <si>
    <t>営農類型区分</t>
    <rPh sb="0" eb="2">
      <t>エイノウ</t>
    </rPh>
    <rPh sb="2" eb="4">
      <t>ルイケイ</t>
    </rPh>
    <rPh sb="4" eb="6">
      <t>クブン</t>
    </rPh>
    <phoneticPr fontId="5"/>
  </si>
  <si>
    <t>法人・法人以外の別</t>
    <rPh sb="0" eb="2">
      <t>ホウジン</t>
    </rPh>
    <rPh sb="3" eb="5">
      <t>ホウジン</t>
    </rPh>
    <rPh sb="5" eb="7">
      <t>イガイ</t>
    </rPh>
    <rPh sb="8" eb="9">
      <t>ベツ</t>
    </rPh>
    <phoneticPr fontId="5"/>
  </si>
  <si>
    <t>課税事業者の区分</t>
    <rPh sb="0" eb="2">
      <t>カゼイ</t>
    </rPh>
    <rPh sb="2" eb="5">
      <t>ジギョウシャ</t>
    </rPh>
    <rPh sb="6" eb="8">
      <t>クブン</t>
    </rPh>
    <phoneticPr fontId="5"/>
  </si>
  <si>
    <t>補助上限600万円引き上げに該当する者</t>
    <rPh sb="0" eb="2">
      <t>ホジョ</t>
    </rPh>
    <rPh sb="2" eb="4">
      <t>ジョウゲン</t>
    </rPh>
    <rPh sb="7" eb="9">
      <t>マンエン</t>
    </rPh>
    <rPh sb="9" eb="10">
      <t>ヒ</t>
    </rPh>
    <rPh sb="11" eb="12">
      <t>ア</t>
    </rPh>
    <rPh sb="14" eb="16">
      <t>ガイトウ</t>
    </rPh>
    <rPh sb="18" eb="19">
      <t>シャ</t>
    </rPh>
    <phoneticPr fontId="5"/>
  </si>
  <si>
    <t>スマート農業優先枠</t>
    <phoneticPr fontId="5"/>
  </si>
  <si>
    <t>みどり農業推進優先枠</t>
    <rPh sb="3" eb="5">
      <t>ノウギョウ</t>
    </rPh>
    <rPh sb="5" eb="7">
      <t>スイシン</t>
    </rPh>
    <rPh sb="7" eb="9">
      <t>ユウセン</t>
    </rPh>
    <rPh sb="9" eb="10">
      <t>ワク</t>
    </rPh>
    <phoneticPr fontId="5"/>
  </si>
  <si>
    <t>事業内容（機械等名、規模、台数等）</t>
    <phoneticPr fontId="5"/>
  </si>
  <si>
    <t>導入する機械等と成果目標の項目の関連
（導入する全ての機械等と、成果目標との関連についてそれぞれ記載）</t>
    <phoneticPr fontId="5"/>
  </si>
  <si>
    <t>②経営面積の拡大</t>
    <phoneticPr fontId="5"/>
  </si>
  <si>
    <t>⑧輸出の取組</t>
    <phoneticPr fontId="5"/>
  </si>
  <si>
    <t>⑨環境配慮の取組</t>
    <phoneticPr fontId="5"/>
  </si>
  <si>
    <t>⑩労働環境の改善</t>
    <phoneticPr fontId="5"/>
  </si>
  <si>
    <t>⑧環境配慮の取組</t>
    <phoneticPr fontId="5"/>
  </si>
  <si>
    <t>⑨労働環境の改善</t>
    <phoneticPr fontId="5"/>
  </si>
  <si>
    <t>⑩水田農業高収益化推進計画との連携</t>
    <rPh sb="1" eb="3">
      <t>スイデン</t>
    </rPh>
    <rPh sb="3" eb="5">
      <t>ノウギョウ</t>
    </rPh>
    <rPh sb="5" eb="9">
      <t>コウシュウエキカ</t>
    </rPh>
    <rPh sb="9" eb="11">
      <t>スイシン</t>
    </rPh>
    <rPh sb="11" eb="13">
      <t>ケイカク</t>
    </rPh>
    <rPh sb="15" eb="17">
      <t>レンケイ</t>
    </rPh>
    <phoneticPr fontId="5"/>
  </si>
  <si>
    <t>付加価値額の拡大</t>
    <rPh sb="0" eb="5">
      <t>フカカチガク</t>
    </rPh>
    <rPh sb="6" eb="8">
      <t>カクダイ</t>
    </rPh>
    <phoneticPr fontId="5"/>
  </si>
  <si>
    <t>国庫補助金</t>
    <rPh sb="0" eb="2">
      <t>コッコ</t>
    </rPh>
    <rPh sb="2" eb="5">
      <t>ホジョキン</t>
    </rPh>
    <phoneticPr fontId="5"/>
  </si>
  <si>
    <t xml:space="preserve">１年度目
</t>
    <rPh sb="1" eb="2">
      <t>ネン</t>
    </rPh>
    <rPh sb="2" eb="3">
      <t>タビ</t>
    </rPh>
    <rPh sb="3" eb="4">
      <t>メ</t>
    </rPh>
    <phoneticPr fontId="5"/>
  </si>
  <si>
    <t xml:space="preserve">２年度目
</t>
    <rPh sb="1" eb="2">
      <t>ネン</t>
    </rPh>
    <rPh sb="2" eb="3">
      <t>タビ</t>
    </rPh>
    <rPh sb="3" eb="4">
      <t>メ</t>
    </rPh>
    <phoneticPr fontId="5"/>
  </si>
  <si>
    <t xml:space="preserve">３年度目
</t>
    <rPh sb="1" eb="2">
      <t>ネン</t>
    </rPh>
    <rPh sb="2" eb="3">
      <t>タビ</t>
    </rPh>
    <rPh sb="3" eb="4">
      <t>メ</t>
    </rPh>
    <phoneticPr fontId="5"/>
  </si>
  <si>
    <t>（ア）</t>
    <phoneticPr fontId="5"/>
  </si>
  <si>
    <t>（イ）</t>
    <phoneticPr fontId="5"/>
  </si>
  <si>
    <t>２　「市町村名」欄については、２以上の市町村を地区とする場合においては、関係する市町村の全てを記載し、括弧書きで事業実施主体名を記載すること。</t>
    <rPh sb="3" eb="6">
      <t>シチョウソン</t>
    </rPh>
    <rPh sb="6" eb="7">
      <t>メイ</t>
    </rPh>
    <rPh sb="8" eb="9">
      <t>ラン</t>
    </rPh>
    <rPh sb="16" eb="18">
      <t>イジョウ</t>
    </rPh>
    <rPh sb="19" eb="22">
      <t>シチョウソン</t>
    </rPh>
    <rPh sb="23" eb="25">
      <t>チク</t>
    </rPh>
    <rPh sb="28" eb="30">
      <t>バアイ</t>
    </rPh>
    <rPh sb="36" eb="38">
      <t>カンケイ</t>
    </rPh>
    <rPh sb="40" eb="43">
      <t>シチョウソン</t>
    </rPh>
    <rPh sb="44" eb="45">
      <t>スベ</t>
    </rPh>
    <rPh sb="47" eb="49">
      <t>キサイ</t>
    </rPh>
    <rPh sb="51" eb="54">
      <t>カッコガ</t>
    </rPh>
    <rPh sb="56" eb="60">
      <t>ジギョウジッシ</t>
    </rPh>
    <rPh sb="60" eb="62">
      <t>シュタイ</t>
    </rPh>
    <rPh sb="62" eb="63">
      <t>メイ</t>
    </rPh>
    <rPh sb="64" eb="66">
      <t>キサイ</t>
    </rPh>
    <phoneticPr fontId="12"/>
  </si>
  <si>
    <t>１　記入に当たっては、助成対象者ごとに記載すること。</t>
    <rPh sb="2" eb="4">
      <t>キニュウ</t>
    </rPh>
    <rPh sb="5" eb="6">
      <t>ア</t>
    </rPh>
    <rPh sb="11" eb="13">
      <t>ジョセイ</t>
    </rPh>
    <rPh sb="13" eb="15">
      <t>タイショウ</t>
    </rPh>
    <rPh sb="15" eb="16">
      <t>シャ</t>
    </rPh>
    <rPh sb="19" eb="21">
      <t>キサイ</t>
    </rPh>
    <phoneticPr fontId="5"/>
  </si>
  <si>
    <t>３　被災農業者支援タイプの場合、「地区名」欄については、記載を要しない。</t>
    <rPh sb="2" eb="4">
      <t>ヒサイ</t>
    </rPh>
    <rPh sb="4" eb="7">
      <t>ノウギョウシャ</t>
    </rPh>
    <rPh sb="7" eb="9">
      <t>シエン</t>
    </rPh>
    <rPh sb="13" eb="15">
      <t>バアイ</t>
    </rPh>
    <rPh sb="17" eb="20">
      <t>チクメイ</t>
    </rPh>
    <rPh sb="21" eb="22">
      <t>ラン</t>
    </rPh>
    <rPh sb="28" eb="30">
      <t>キサイ</t>
    </rPh>
    <rPh sb="31" eb="32">
      <t>ヨウ</t>
    </rPh>
    <phoneticPr fontId="12"/>
  </si>
  <si>
    <t>４　各欄における「区分」及び「コード」の記載に当たっては、３の整理番号表に基づき記載すること。</t>
    <rPh sb="2" eb="4">
      <t>カクラン</t>
    </rPh>
    <rPh sb="9" eb="11">
      <t>クブン</t>
    </rPh>
    <rPh sb="12" eb="13">
      <t>オヨ</t>
    </rPh>
    <rPh sb="20" eb="22">
      <t>キサイ</t>
    </rPh>
    <rPh sb="23" eb="24">
      <t>ア</t>
    </rPh>
    <rPh sb="31" eb="33">
      <t>セイリ</t>
    </rPh>
    <rPh sb="33" eb="35">
      <t>バンゴウ</t>
    </rPh>
    <rPh sb="35" eb="36">
      <t>ヒョウ</t>
    </rPh>
    <rPh sb="37" eb="38">
      <t>モト</t>
    </rPh>
    <rPh sb="40" eb="42">
      <t>キサイ</t>
    </rPh>
    <phoneticPr fontId="12"/>
  </si>
  <si>
    <t>６　「事業内容」欄の「設定する成果目標」欄については、選択目標及び事業関連取組目標で設定する成果目標を全て記載すること。</t>
    <rPh sb="3" eb="7">
      <t>ジギョウナイヨウ</t>
    </rPh>
    <rPh sb="8" eb="9">
      <t>ラン</t>
    </rPh>
    <rPh sb="20" eb="21">
      <t>ラン</t>
    </rPh>
    <rPh sb="27" eb="29">
      <t>センタク</t>
    </rPh>
    <rPh sb="29" eb="31">
      <t>モクヒョウ</t>
    </rPh>
    <rPh sb="31" eb="32">
      <t>オヨ</t>
    </rPh>
    <rPh sb="42" eb="44">
      <t>セッテイ</t>
    </rPh>
    <rPh sb="46" eb="50">
      <t>セイカモクヒョウ</t>
    </rPh>
    <rPh sb="51" eb="52">
      <t>スベ</t>
    </rPh>
    <rPh sb="53" eb="55">
      <t>キサイ</t>
    </rPh>
    <phoneticPr fontId="5"/>
  </si>
  <si>
    <t>５　「成果目標の設定状況（別表６－１及び６－２参照）」欄の「単位」欄について、整理番号表④に例示した記載の単位を基本とする。例示に沿わない場合には、適宜単位を記載すること。</t>
    <rPh sb="18" eb="19">
      <t>オヨ</t>
    </rPh>
    <rPh sb="27" eb="28">
      <t>ラン</t>
    </rPh>
    <rPh sb="30" eb="32">
      <t>タンイ</t>
    </rPh>
    <rPh sb="33" eb="34">
      <t>ラン</t>
    </rPh>
    <rPh sb="39" eb="41">
      <t>セイリ</t>
    </rPh>
    <rPh sb="41" eb="43">
      <t>バンゴウ</t>
    </rPh>
    <rPh sb="43" eb="44">
      <t>ヒョウ</t>
    </rPh>
    <rPh sb="46" eb="48">
      <t>レイジ</t>
    </rPh>
    <rPh sb="50" eb="52">
      <t>キサイ</t>
    </rPh>
    <rPh sb="53" eb="55">
      <t>タンイ</t>
    </rPh>
    <rPh sb="56" eb="58">
      <t>キホン</t>
    </rPh>
    <rPh sb="62" eb="64">
      <t>レイジ</t>
    </rPh>
    <rPh sb="65" eb="66">
      <t>ソ</t>
    </rPh>
    <rPh sb="69" eb="71">
      <t>バアイ</t>
    </rPh>
    <rPh sb="74" eb="76">
      <t>テキギ</t>
    </rPh>
    <rPh sb="76" eb="78">
      <t>タンイ</t>
    </rPh>
    <rPh sb="79" eb="81">
      <t>キサイ</t>
    </rPh>
    <phoneticPr fontId="5"/>
  </si>
  <si>
    <t>（活用する場合
「1」を記入）</t>
    <phoneticPr fontId="20"/>
  </si>
  <si>
    <t>２　実施内容（内訳）</t>
    <rPh sb="2" eb="4">
      <t>ジッシ</t>
    </rPh>
    <rPh sb="4" eb="6">
      <t>ナイヨウ</t>
    </rPh>
    <rPh sb="7" eb="9">
      <t>ウチワケ</t>
    </rPh>
    <phoneticPr fontId="5"/>
  </si>
  <si>
    <t>合計</t>
    <rPh sb="0" eb="2">
      <t>ゴウケイ</t>
    </rPh>
    <phoneticPr fontId="20"/>
  </si>
  <si>
    <t>配分基準項目(別表７－１参照)</t>
    <rPh sb="0" eb="2">
      <t>ハイブン</t>
    </rPh>
    <rPh sb="2" eb="4">
      <t>キジュン</t>
    </rPh>
    <rPh sb="4" eb="6">
      <t>コウモク</t>
    </rPh>
    <rPh sb="7" eb="9">
      <t>ベッピョウ</t>
    </rPh>
    <rPh sb="12" eb="14">
      <t>サンショウ</t>
    </rPh>
    <phoneticPr fontId="5"/>
  </si>
  <si>
    <t>①認定農業者等への農地集積</t>
    <phoneticPr fontId="20"/>
  </si>
  <si>
    <t>②農地集積割合の増加</t>
    <phoneticPr fontId="20"/>
  </si>
  <si>
    <t>８　「配分基準項目」欄及び「地区配分基準項目」欄については、加点した項目に点数を記載すること。</t>
    <rPh sb="10" eb="11">
      <t>ラン</t>
    </rPh>
    <rPh sb="11" eb="12">
      <t>オヨ</t>
    </rPh>
    <rPh sb="23" eb="24">
      <t>ラン</t>
    </rPh>
    <rPh sb="30" eb="32">
      <t>カテン</t>
    </rPh>
    <rPh sb="34" eb="36">
      <t>コウモク</t>
    </rPh>
    <rPh sb="37" eb="39">
      <t>テンスウ</t>
    </rPh>
    <rPh sb="40" eb="42">
      <t>キサイ</t>
    </rPh>
    <phoneticPr fontId="20"/>
  </si>
  <si>
    <t>地区配分基準項目（別表８－１参照）</t>
    <rPh sb="6" eb="8">
      <t>コウモク</t>
    </rPh>
    <rPh sb="14" eb="16">
      <t>サンショウ</t>
    </rPh>
    <phoneticPr fontId="20"/>
  </si>
  <si>
    <t>地区配分基準項目（別表８－２参照）</t>
    <rPh sb="6" eb="8">
      <t>コウモク</t>
    </rPh>
    <rPh sb="14" eb="16">
      <t>サンショウ</t>
    </rPh>
    <phoneticPr fontId="20"/>
  </si>
  <si>
    <t>①中山間地域における取組</t>
    <phoneticPr fontId="20"/>
  </si>
  <si>
    <t>②農地の集約化等の取組の緊急性</t>
    <phoneticPr fontId="20"/>
  </si>
  <si>
    <t>９　担い手育成・確保等対策事業費補助金等交付要綱（平成12年４月１日12 構改Ｂ第350号農林水産事務次官依命通知）に定める交付申請書等に添付する場合は、
　事業内容及び計画に関する項目以外は、省略できるものとする。</t>
    <phoneticPr fontId="12"/>
  </si>
  <si>
    <t>　（地域計画に位置付けられた者の区分）</t>
  </si>
  <si>
    <t>認定就農者</t>
    <rPh sb="0" eb="2">
      <t>ニンテイ</t>
    </rPh>
    <rPh sb="2" eb="5">
      <t>シュウノウシャ</t>
    </rPh>
    <phoneticPr fontId="5"/>
  </si>
  <si>
    <t>市町村基本構想に示す目標水準を達成している農業者</t>
    <rPh sb="0" eb="3">
      <t>シチョウソン</t>
    </rPh>
    <rPh sb="3" eb="5">
      <t>キホン</t>
    </rPh>
    <rPh sb="5" eb="7">
      <t>コウソウ</t>
    </rPh>
    <rPh sb="8" eb="9">
      <t>シメ</t>
    </rPh>
    <rPh sb="10" eb="12">
      <t>モクヒョウ</t>
    </rPh>
    <rPh sb="12" eb="14">
      <t>スイジュン</t>
    </rPh>
    <rPh sb="15" eb="17">
      <t>タッセイ</t>
    </rPh>
    <rPh sb="21" eb="24">
      <t>ノウギョウシャ</t>
    </rPh>
    <phoneticPr fontId="5"/>
  </si>
  <si>
    <t>農業支援サービス事業体の配分基準項目(別表７－２参照)</t>
    <rPh sb="0" eb="2">
      <t>ノウギョウ</t>
    </rPh>
    <rPh sb="2" eb="4">
      <t>シエン</t>
    </rPh>
    <rPh sb="8" eb="11">
      <t>ジギョウタイ</t>
    </rPh>
    <rPh sb="19" eb="21">
      <t>ベッピョウ</t>
    </rPh>
    <phoneticPr fontId="5"/>
  </si>
  <si>
    <t>集約型農業経営優先枠の配分基準項目(別表７－３参照)</t>
    <rPh sb="0" eb="3">
      <t>シュウヤクガタ</t>
    </rPh>
    <rPh sb="3" eb="5">
      <t>ノウギョウ</t>
    </rPh>
    <rPh sb="5" eb="7">
      <t>ケイエイ</t>
    </rPh>
    <rPh sb="7" eb="9">
      <t>ユウセン</t>
    </rPh>
    <rPh sb="9" eb="10">
      <t>ワク</t>
    </rPh>
    <rPh sb="18" eb="20">
      <t>ベッピョウ</t>
    </rPh>
    <phoneticPr fontId="5"/>
  </si>
  <si>
    <t>Ⅲ　被災農業者支援タイプ</t>
    <rPh sb="2" eb="4">
      <t>ヒサイ</t>
    </rPh>
    <rPh sb="4" eb="7">
      <t>ノウギョウシャ</t>
    </rPh>
    <rPh sb="7" eb="9">
      <t>シエン</t>
    </rPh>
    <phoneticPr fontId="5"/>
  </si>
  <si>
    <r>
      <rPr>
        <sz val="8"/>
        <rFont val="ＭＳ 明朝"/>
        <family val="1"/>
        <charset val="128"/>
      </rPr>
      <t>Ⅱ　条件不利地域支援タイプ</t>
    </r>
    <rPh sb="2" eb="4">
      <t>ジョウケン</t>
    </rPh>
    <rPh sb="4" eb="6">
      <t>フリ</t>
    </rPh>
    <rPh sb="6" eb="8">
      <t>チイキ</t>
    </rPh>
    <rPh sb="8" eb="10">
      <t>シエン</t>
    </rPh>
    <phoneticPr fontId="5"/>
  </si>
  <si>
    <t>Ⅱ　条件不利地域支援タイプ</t>
    <rPh sb="2" eb="4">
      <t>ジョウケン</t>
    </rPh>
    <rPh sb="4" eb="6">
      <t>フリ</t>
    </rPh>
    <rPh sb="6" eb="8">
      <t>チイキ</t>
    </rPh>
    <rPh sb="8" eb="10">
      <t>シエン</t>
    </rPh>
    <phoneticPr fontId="5"/>
  </si>
  <si>
    <t>Ⅱ⑤</t>
  </si>
  <si>
    <t>Ⅱ⑥</t>
  </si>
  <si>
    <t>Ⅲ①</t>
  </si>
  <si>
    <t>Ⅲ②</t>
  </si>
  <si>
    <t>③整備内容</t>
    <phoneticPr fontId="5"/>
  </si>
  <si>
    <t>④コード（成果目標）</t>
    <rPh sb="5" eb="7">
      <t>セイカ</t>
    </rPh>
    <rPh sb="7" eb="9">
      <t>モクヒョウ</t>
    </rPh>
    <phoneticPr fontId="5"/>
  </si>
  <si>
    <r>
      <rPr>
        <sz val="8"/>
        <rFont val="ＭＳ 明朝"/>
        <family val="1"/>
        <charset val="128"/>
      </rPr>
      <t>②営農類型</t>
    </r>
    <rPh sb="1" eb="3">
      <t>エイノウ</t>
    </rPh>
    <rPh sb="3" eb="5">
      <t>ルイケイ</t>
    </rPh>
    <phoneticPr fontId="5"/>
  </si>
  <si>
    <r>
      <rPr>
        <sz val="8"/>
        <rFont val="ＭＳ 明朝"/>
        <family val="1"/>
        <charset val="128"/>
      </rPr>
      <t>Ⅲ　条件不利地域支援タイプ</t>
    </r>
    <rPh sb="2" eb="4">
      <t>ジョウケン</t>
    </rPh>
    <rPh sb="4" eb="6">
      <t>フリ</t>
    </rPh>
    <rPh sb="6" eb="8">
      <t>チイキ</t>
    </rPh>
    <rPh sb="8" eb="10">
      <t>シエン</t>
    </rPh>
    <phoneticPr fontId="5"/>
  </si>
  <si>
    <t>遊休農地の解消</t>
    <rPh sb="0" eb="2">
      <t>ユウキュウ</t>
    </rPh>
    <rPh sb="2" eb="4">
      <t>ノウチ</t>
    </rPh>
    <rPh sb="5" eb="7">
      <t>カイショウ</t>
    </rPh>
    <phoneticPr fontId="5"/>
  </si>
  <si>
    <r>
      <t>Ⅰ融資主体支援タイプ</t>
    </r>
    <r>
      <rPr>
        <strike/>
        <sz val="8"/>
        <rFont val="ＭＳ 明朝"/>
        <family val="1"/>
      </rPr>
      <t>、</t>
    </r>
    <r>
      <rPr>
        <sz val="8"/>
        <rFont val="ＭＳ 明朝"/>
        <family val="1"/>
      </rPr>
      <t>及びⅢ被災農業者支援タイプ</t>
    </r>
    <phoneticPr fontId="5"/>
  </si>
  <si>
    <t>集約型農業経営優先枠</t>
    <rPh sb="0" eb="3">
      <t>シュウヤクガタ</t>
    </rPh>
    <rPh sb="3" eb="5">
      <t>ノウギョウ</t>
    </rPh>
    <rPh sb="5" eb="7">
      <t>ケイエイ</t>
    </rPh>
    <rPh sb="7" eb="9">
      <t>ユウセン</t>
    </rPh>
    <rPh sb="9" eb="10">
      <t>ワク</t>
    </rPh>
    <phoneticPr fontId="5"/>
  </si>
  <si>
    <t>７　※印のある欄については、被災農業者支援タイプのみ記載を行う欄のため、融資主体支援タイプを実施する場合は欄を省略すること。</t>
    <rPh sb="3" eb="4">
      <t>シルシ</t>
    </rPh>
    <rPh sb="7" eb="8">
      <t>ラン</t>
    </rPh>
    <rPh sb="14" eb="16">
      <t>ヒサイ</t>
    </rPh>
    <rPh sb="16" eb="19">
      <t>ノウギョウシャ</t>
    </rPh>
    <rPh sb="19" eb="21">
      <t>シエン</t>
    </rPh>
    <rPh sb="26" eb="28">
      <t>キサイ</t>
    </rPh>
    <rPh sb="29" eb="30">
      <t>オコナ</t>
    </rPh>
    <rPh sb="31" eb="32">
      <t>ラン</t>
    </rPh>
    <rPh sb="36" eb="38">
      <t>ユウシ</t>
    </rPh>
    <rPh sb="38" eb="40">
      <t>シュタイ</t>
    </rPh>
    <rPh sb="40" eb="42">
      <t>シエン</t>
    </rPh>
    <rPh sb="46" eb="48">
      <t>ジッシ</t>
    </rPh>
    <rPh sb="50" eb="52">
      <t>バアイ</t>
    </rPh>
    <rPh sb="53" eb="54">
      <t>ラン</t>
    </rPh>
    <rPh sb="55" eb="57">
      <t>ショウリャク</t>
    </rPh>
    <phoneticPr fontId="12"/>
  </si>
  <si>
    <t>経営管理の高度化（農業経営の法人化）</t>
    <rPh sb="0" eb="2">
      <t>ケイエイ</t>
    </rPh>
    <rPh sb="2" eb="4">
      <t>カンリ</t>
    </rPh>
    <rPh sb="5" eb="8">
      <t>コウドカ</t>
    </rPh>
    <rPh sb="9" eb="11">
      <t>ノウギョウ</t>
    </rPh>
    <rPh sb="11" eb="13">
      <t>ケイエイ</t>
    </rPh>
    <rPh sb="14" eb="17">
      <t>ホウジンカ</t>
    </rPh>
    <phoneticPr fontId="5"/>
  </si>
  <si>
    <t>Ⅰ⑦</t>
    <phoneticPr fontId="5"/>
  </si>
  <si>
    <t>目標地図に位置付けられた者の
区分</t>
    <rPh sb="0" eb="2">
      <t>モクヒョウ</t>
    </rPh>
    <rPh sb="2" eb="4">
      <t>チズ</t>
    </rPh>
    <rPh sb="5" eb="8">
      <t>イチヅ</t>
    </rPh>
    <rPh sb="12" eb="13">
      <t>モノ</t>
    </rPh>
    <rPh sb="15" eb="17">
      <t>クブン</t>
    </rPh>
    <phoneticPr fontId="5"/>
  </si>
  <si>
    <t>Ⅰ　融資主体支援タイプ</t>
    <phoneticPr fontId="5"/>
  </si>
  <si>
    <t>データ行個別番号（参考）</t>
    <rPh sb="3" eb="4">
      <t>ギョウ</t>
    </rPh>
    <rPh sb="4" eb="6">
      <t>コベツ</t>
    </rPh>
    <rPh sb="6" eb="8">
      <t>バンゴウ</t>
    </rPh>
    <rPh sb="9" eb="11">
      <t>サンコウ</t>
    </rPh>
    <phoneticPr fontId="6"/>
  </si>
  <si>
    <t>都道府県個別番号</t>
    <rPh sb="0" eb="4">
      <t>トドウフケン</t>
    </rPh>
    <rPh sb="4" eb="6">
      <t>コベツ</t>
    </rPh>
    <rPh sb="6" eb="8">
      <t>バンゴウ</t>
    </rPh>
    <phoneticPr fontId="5"/>
  </si>
  <si>
    <t>地区個別番号</t>
    <rPh sb="0" eb="2">
      <t>チク</t>
    </rPh>
    <rPh sb="2" eb="4">
      <t>コベツ</t>
    </rPh>
    <rPh sb="4" eb="6">
      <t>バンゴウ</t>
    </rPh>
    <phoneticPr fontId="6"/>
  </si>
  <si>
    <t>市町村個別番号</t>
    <rPh sb="0" eb="3">
      <t>シチョウソン</t>
    </rPh>
    <rPh sb="3" eb="5">
      <t>コベツ</t>
    </rPh>
    <rPh sb="5" eb="7">
      <t>バンゴウ</t>
    </rPh>
    <phoneticPr fontId="6"/>
  </si>
  <si>
    <t>対象者個別番号</t>
    <rPh sb="0" eb="3">
      <t>タイショウシャ</t>
    </rPh>
    <rPh sb="3" eb="5">
      <t>コベツ</t>
    </rPh>
    <rPh sb="5" eb="7">
      <t>バンゴウ</t>
    </rPh>
    <phoneticPr fontId="6"/>
  </si>
  <si>
    <t>うち信用供与</t>
    <rPh sb="2" eb="4">
      <t>シンヨウ</t>
    </rPh>
    <rPh sb="4" eb="6">
      <t>キョウヨ</t>
    </rPh>
    <phoneticPr fontId="6"/>
  </si>
  <si>
    <t>地区先頭行</t>
    <rPh sb="0" eb="2">
      <t>チク</t>
    </rPh>
    <rPh sb="2" eb="5">
      <t>セントウギョウ</t>
    </rPh>
    <phoneticPr fontId="6"/>
  </si>
  <si>
    <t>市町村先頭行</t>
    <rPh sb="0" eb="3">
      <t>シチョウソン</t>
    </rPh>
    <phoneticPr fontId="6"/>
  </si>
  <si>
    <t>対象者先頭行</t>
    <rPh sb="0" eb="3">
      <t>タイショウシャ</t>
    </rPh>
    <rPh sb="3" eb="6">
      <t>セントウギョウ</t>
    </rPh>
    <phoneticPr fontId="6"/>
  </si>
  <si>
    <t>都道府県名</t>
    <rPh sb="0" eb="4">
      <t>トドウフケン</t>
    </rPh>
    <rPh sb="4" eb="5">
      <t>メイ</t>
    </rPh>
    <phoneticPr fontId="20"/>
  </si>
  <si>
    <t>③目標年度において経営面積が現状より縮小しない</t>
  </si>
  <si>
    <t>左記の①～③を満たし、集約型の農業経営に取り組もうとする者</t>
    <rPh sb="0" eb="2">
      <t>サキ</t>
    </rPh>
    <rPh sb="7" eb="8">
      <t>ミ</t>
    </rPh>
    <rPh sb="11" eb="14">
      <t>シュウヤクガタ</t>
    </rPh>
    <rPh sb="15" eb="17">
      <t>ノウギョウ</t>
    </rPh>
    <rPh sb="17" eb="19">
      <t>ケイエイ</t>
    </rPh>
    <rPh sb="20" eb="21">
      <t>ト</t>
    </rPh>
    <rPh sb="22" eb="23">
      <t>ク</t>
    </rPh>
    <rPh sb="28" eb="29">
      <t>シャ</t>
    </rPh>
    <phoneticPr fontId="4"/>
  </si>
  <si>
    <t>①耕種農家</t>
    <phoneticPr fontId="20"/>
  </si>
  <si>
    <t>②目標年度における1ヘクタール当たりの付加価値額が50万円以上</t>
    <phoneticPr fontId="20"/>
  </si>
  <si>
    <t>控除の別</t>
    <rPh sb="0" eb="2">
      <t>コウジョ</t>
    </rPh>
    <rPh sb="3" eb="4">
      <t>ベツ</t>
    </rPh>
    <phoneticPr fontId="5"/>
  </si>
  <si>
    <t>事業関連取組目標３</t>
    <rPh sb="0" eb="2">
      <t>ジギョウ</t>
    </rPh>
    <rPh sb="2" eb="4">
      <t>カンレン</t>
    </rPh>
    <rPh sb="4" eb="6">
      <t>トリクミ</t>
    </rPh>
    <rPh sb="6" eb="8">
      <t>モクヒョウ</t>
    </rPh>
    <phoneticPr fontId="5"/>
  </si>
  <si>
    <t>拡大値</t>
    <rPh sb="0" eb="3">
      <t>カクダイチ</t>
    </rPh>
    <phoneticPr fontId="20"/>
  </si>
  <si>
    <t>a</t>
    <phoneticPr fontId="20"/>
  </si>
  <si>
    <t>b</t>
    <phoneticPr fontId="20"/>
  </si>
  <si>
    <t>c</t>
    <phoneticPr fontId="20"/>
  </si>
  <si>
    <t>d</t>
    <phoneticPr fontId="20"/>
  </si>
  <si>
    <t>e</t>
    <phoneticPr fontId="20"/>
  </si>
  <si>
    <t>300万円以上</t>
    <rPh sb="3" eb="4">
      <t>マン</t>
    </rPh>
    <rPh sb="4" eb="5">
      <t>エン</t>
    </rPh>
    <rPh sb="5" eb="7">
      <t>イジョウ</t>
    </rPh>
    <phoneticPr fontId="4"/>
  </si>
  <si>
    <t>600万円以上</t>
    <rPh sb="3" eb="4">
      <t>マン</t>
    </rPh>
    <rPh sb="4" eb="5">
      <t>エン</t>
    </rPh>
    <rPh sb="5" eb="7">
      <t>イジョウ</t>
    </rPh>
    <phoneticPr fontId="4"/>
  </si>
  <si>
    <t>3％以上</t>
    <rPh sb="2" eb="4">
      <t>イジョウ</t>
    </rPh>
    <phoneticPr fontId="4"/>
  </si>
  <si>
    <t>10％以上</t>
    <rPh sb="3" eb="5">
      <t>イジョウ</t>
    </rPh>
    <phoneticPr fontId="4"/>
  </si>
  <si>
    <t>15％以上</t>
    <rPh sb="3" eb="5">
      <t>イジョウ</t>
    </rPh>
    <phoneticPr fontId="4"/>
  </si>
  <si>
    <t>20％以上</t>
    <rPh sb="3" eb="5">
      <t>イジョウ</t>
    </rPh>
    <phoneticPr fontId="4"/>
  </si>
  <si>
    <t>30％以上</t>
    <rPh sb="3" eb="5">
      <t>イジョウ</t>
    </rPh>
    <phoneticPr fontId="4"/>
  </si>
  <si>
    <t>100万円以上</t>
    <rPh sb="3" eb="5">
      <t>マンエン</t>
    </rPh>
    <rPh sb="5" eb="7">
      <t>イジョウ</t>
    </rPh>
    <phoneticPr fontId="4"/>
  </si>
  <si>
    <t>200万円以上</t>
    <rPh sb="3" eb="5">
      <t>マンエン</t>
    </rPh>
    <rPh sb="5" eb="7">
      <t>イジョウ</t>
    </rPh>
    <phoneticPr fontId="4"/>
  </si>
  <si>
    <t>300万円以上</t>
    <rPh sb="3" eb="5">
      <t>マンエン</t>
    </rPh>
    <rPh sb="5" eb="7">
      <t>イジョウ</t>
    </rPh>
    <phoneticPr fontId="4"/>
  </si>
  <si>
    <t>400万円以上</t>
    <rPh sb="3" eb="5">
      <t>マンエン</t>
    </rPh>
    <rPh sb="5" eb="7">
      <t>イジョウ</t>
    </rPh>
    <phoneticPr fontId="4"/>
  </si>
  <si>
    <t>500万円以上</t>
    <rPh sb="3" eb="5">
      <t>マンエン</t>
    </rPh>
    <rPh sb="5" eb="7">
      <t>イジョウ</t>
    </rPh>
    <phoneticPr fontId="4"/>
  </si>
  <si>
    <t>基準額（就農後経過年数×50万円)以上</t>
    <rPh sb="0" eb="2">
      <t>キジュン</t>
    </rPh>
    <rPh sb="2" eb="3">
      <t>ガク</t>
    </rPh>
    <rPh sb="4" eb="6">
      <t>シュウノウ</t>
    </rPh>
    <rPh sb="6" eb="7">
      <t>ゴ</t>
    </rPh>
    <rPh sb="7" eb="9">
      <t>ケイカ</t>
    </rPh>
    <rPh sb="9" eb="11">
      <t>ネンスウ</t>
    </rPh>
    <rPh sb="14" eb="15">
      <t>マン</t>
    </rPh>
    <rPh sb="15" eb="16">
      <t>エン</t>
    </rPh>
    <rPh sb="17" eb="19">
      <t>イジョウ</t>
    </rPh>
    <phoneticPr fontId="4"/>
  </si>
  <si>
    <t xml:space="preserve">基準額の10％増し以上
</t>
    <rPh sb="0" eb="3">
      <t>キジュンガク</t>
    </rPh>
    <rPh sb="7" eb="8">
      <t>マ</t>
    </rPh>
    <rPh sb="9" eb="11">
      <t>イジョウ</t>
    </rPh>
    <phoneticPr fontId="4"/>
  </si>
  <si>
    <t xml:space="preserve">基準額の20％増し以上
</t>
    <rPh sb="0" eb="3">
      <t>キジュンガク</t>
    </rPh>
    <rPh sb="7" eb="8">
      <t>マ</t>
    </rPh>
    <rPh sb="9" eb="11">
      <t>イジョウ</t>
    </rPh>
    <phoneticPr fontId="4"/>
  </si>
  <si>
    <t xml:space="preserve">基準額の30％増し以上
</t>
    <rPh sb="0" eb="3">
      <t>キジュンガク</t>
    </rPh>
    <rPh sb="7" eb="8">
      <t>マ</t>
    </rPh>
    <rPh sb="9" eb="11">
      <t>イジョウ</t>
    </rPh>
    <phoneticPr fontId="4"/>
  </si>
  <si>
    <t xml:space="preserve">基準額の40％増し以上
</t>
    <rPh sb="0" eb="3">
      <t>キジュンガク</t>
    </rPh>
    <rPh sb="7" eb="8">
      <t>マ</t>
    </rPh>
    <rPh sb="9" eb="11">
      <t>イジョウ</t>
    </rPh>
    <phoneticPr fontId="4"/>
  </si>
  <si>
    <t>上記ａからｄまでに該当しない経営体で、目標年度に現状より経営面積の拡大を行うこととしている。</t>
    <phoneticPr fontId="20"/>
  </si>
  <si>
    <t>10％以上</t>
    <phoneticPr fontId="20"/>
  </si>
  <si>
    <t>20％以上</t>
    <phoneticPr fontId="20"/>
  </si>
  <si>
    <t>50％以上</t>
    <phoneticPr fontId="20"/>
  </si>
  <si>
    <t xml:space="preserve">法人化している又は法人化する
</t>
    <rPh sb="0" eb="3">
      <t>ホウジンカ</t>
    </rPh>
    <rPh sb="7" eb="8">
      <t>マタ</t>
    </rPh>
    <rPh sb="9" eb="12">
      <t>ホウジンカ</t>
    </rPh>
    <phoneticPr fontId="3"/>
  </si>
  <si>
    <t xml:space="preserve">法人化している
</t>
    <rPh sb="0" eb="3">
      <t>ホウジンカ</t>
    </rPh>
    <phoneticPr fontId="3"/>
  </si>
  <si>
    <t xml:space="preserve">又は法人化する
</t>
    <rPh sb="0" eb="1">
      <t>マタ</t>
    </rPh>
    <rPh sb="2" eb="5">
      <t>ホウジンカ</t>
    </rPh>
    <phoneticPr fontId="3"/>
  </si>
  <si>
    <t xml:space="preserve">GAP認証を取得している
</t>
    <rPh sb="3" eb="5">
      <t>ニンショウ</t>
    </rPh>
    <rPh sb="6" eb="8">
      <t>シュトク</t>
    </rPh>
    <phoneticPr fontId="3"/>
  </si>
  <si>
    <t xml:space="preserve">農業版事業継続計画（BCP）を策定している
</t>
    <phoneticPr fontId="3"/>
  </si>
  <si>
    <t>ａ</t>
    <phoneticPr fontId="5"/>
  </si>
  <si>
    <t>ｂ</t>
    <phoneticPr fontId="5"/>
  </si>
  <si>
    <t>50歳までに就農した者</t>
  </si>
  <si>
    <t>経営開始資金等の交付期間中に経営を発展させて交付を終了</t>
  </si>
  <si>
    <t xml:space="preserve">新規就農者（認定就農者に限る）
</t>
    <rPh sb="0" eb="2">
      <t>シンキ</t>
    </rPh>
    <rPh sb="2" eb="5">
      <t>シュウノウシャ</t>
    </rPh>
    <rPh sb="6" eb="8">
      <t>ニンテイ</t>
    </rPh>
    <rPh sb="8" eb="10">
      <t>シュウノウ</t>
    </rPh>
    <rPh sb="10" eb="11">
      <t>シャ</t>
    </rPh>
    <rPh sb="12" eb="13">
      <t>カギ</t>
    </rPh>
    <phoneticPr fontId="5"/>
  </si>
  <si>
    <t xml:space="preserve">農業研修生を受け入れている
</t>
    <rPh sb="0" eb="2">
      <t>ノウギョウ</t>
    </rPh>
    <rPh sb="2" eb="5">
      <t>ケンシュウセイ</t>
    </rPh>
    <phoneticPr fontId="5"/>
  </si>
  <si>
    <t>受け入れた農業研修生が、過去５年以内に研修を終了して独立し、認定就農者又は認定農業者となった</t>
    <phoneticPr fontId="5"/>
  </si>
  <si>
    <t>認定された輸出事業計画の取組内容に関連するもの</t>
    <rPh sb="0" eb="2">
      <t>ニンテイ</t>
    </rPh>
    <rPh sb="5" eb="7">
      <t>ユシュツ</t>
    </rPh>
    <rPh sb="7" eb="9">
      <t>ジギョウ</t>
    </rPh>
    <phoneticPr fontId="20"/>
  </si>
  <si>
    <t>フラッグシップ輸出産地に参画しており、導入等する機械等がその取組内容に関連するもの</t>
    <rPh sb="7" eb="9">
      <t>ユシュツ</t>
    </rPh>
    <rPh sb="9" eb="11">
      <t>サンチ</t>
    </rPh>
    <rPh sb="12" eb="14">
      <t>サンカク</t>
    </rPh>
    <phoneticPr fontId="20"/>
  </si>
  <si>
    <t>有機ＪＡＳの認証を受けている</t>
    <phoneticPr fontId="20"/>
  </si>
  <si>
    <t>社会保険（厚生年金保険・健康保険）に加入している</t>
    <phoneticPr fontId="20"/>
  </si>
  <si>
    <t>労働保険（労働者災害補償保険・雇用保険）に加入している</t>
    <phoneticPr fontId="20"/>
  </si>
  <si>
    <t>労働時間、休憩及び休日について他産業と同等の労働環境を整備している</t>
    <phoneticPr fontId="20"/>
  </si>
  <si>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</si>
  <si>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</si>
  <si>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</si>
  <si>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</si>
  <si>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</si>
  <si>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</si>
  <si>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</si>
  <si>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</si>
  <si>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</si>
  <si>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</si>
  <si>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２ヘクタール以上</t>
    <rPh sb="6" eb="8">
      <t>イジョウ</t>
    </rPh>
    <phoneticPr fontId="5"/>
  </si>
  <si>
    <t>４ヘクタール以上</t>
    <rPh sb="6" eb="8">
      <t>イジョウ</t>
    </rPh>
    <phoneticPr fontId="5"/>
  </si>
  <si>
    <t>６ヘクタール以上</t>
    <rPh sb="6" eb="8">
      <t>イジョウ</t>
    </rPh>
    <phoneticPr fontId="5"/>
  </si>
  <si>
    <t>８ヘクタール以上</t>
    <rPh sb="6" eb="8">
      <t>イジョウ</t>
    </rPh>
    <phoneticPr fontId="5"/>
  </si>
  <si>
    <t>10ヘクタール以上</t>
    <rPh sb="7" eb="9">
      <t>イジョウ</t>
    </rPh>
    <phoneticPr fontId="5"/>
  </si>
  <si>
    <t>12ヘクタール以上</t>
    <rPh sb="7" eb="9">
      <t>イジョウ</t>
    </rPh>
    <phoneticPr fontId="5"/>
  </si>
  <si>
    <t>14ヘクタール以上</t>
    <rPh sb="7" eb="9">
      <t>イジョウ</t>
    </rPh>
    <phoneticPr fontId="5"/>
  </si>
  <si>
    <t>16ヘクタール以上</t>
    <rPh sb="7" eb="9">
      <t>イジョウ</t>
    </rPh>
    <phoneticPr fontId="5"/>
  </si>
  <si>
    <t>18ヘクタール以上</t>
    <rPh sb="7" eb="9">
      <t>イジョウ</t>
    </rPh>
    <phoneticPr fontId="5"/>
  </si>
  <si>
    <t>20ヘクタール以上</t>
    <rPh sb="7" eb="9">
      <t>イジョウ</t>
    </rPh>
    <phoneticPr fontId="5"/>
  </si>
  <si>
    <t>５％以上</t>
    <rPh sb="2" eb="4">
      <t>イジョウ</t>
    </rPh>
    <phoneticPr fontId="15"/>
  </si>
  <si>
    <t>10％以上</t>
    <rPh sb="3" eb="5">
      <t>イジョウ</t>
    </rPh>
    <phoneticPr fontId="15"/>
  </si>
  <si>
    <t>15％以上</t>
    <rPh sb="3" eb="5">
      <t>イジョウ</t>
    </rPh>
    <phoneticPr fontId="15"/>
  </si>
  <si>
    <t>20％以上</t>
    <rPh sb="3" eb="5">
      <t>イジョウ</t>
    </rPh>
    <phoneticPr fontId="15"/>
  </si>
  <si>
    <t>25％以上</t>
    <rPh sb="3" eb="5">
      <t>イジョウ</t>
    </rPh>
    <phoneticPr fontId="15"/>
  </si>
  <si>
    <t>30％以上</t>
    <rPh sb="3" eb="5">
      <t>イジョウ</t>
    </rPh>
    <phoneticPr fontId="15"/>
  </si>
  <si>
    <t>35％以上</t>
    <rPh sb="3" eb="5">
      <t>イジョウ</t>
    </rPh>
    <phoneticPr fontId="15"/>
  </si>
  <si>
    <t>40％以上</t>
    <rPh sb="3" eb="5">
      <t>イジョウ</t>
    </rPh>
    <phoneticPr fontId="15"/>
  </si>
  <si>
    <t>45％以上</t>
    <rPh sb="3" eb="5">
      <t>イジョウ</t>
    </rPh>
    <phoneticPr fontId="15"/>
  </si>
  <si>
    <t>50％以上</t>
    <rPh sb="3" eb="5">
      <t>イジョウ</t>
    </rPh>
    <phoneticPr fontId="15"/>
  </si>
  <si>
    <t>２種類以上の農作業を受託している又はする</t>
    <rPh sb="1" eb="3">
      <t>シュルイ</t>
    </rPh>
    <rPh sb="3" eb="5">
      <t>イジョウ</t>
    </rPh>
    <rPh sb="6" eb="9">
      <t>ノウサギョウ</t>
    </rPh>
    <rPh sb="10" eb="12">
      <t>ジュタク</t>
    </rPh>
    <rPh sb="16" eb="17">
      <t>マタ</t>
    </rPh>
    <phoneticPr fontId="3"/>
  </si>
  <si>
    <t>３種類以上の農作業を受託している又はする</t>
    <rPh sb="1" eb="3">
      <t>シュルイ</t>
    </rPh>
    <rPh sb="3" eb="5">
      <t>イジョウ</t>
    </rPh>
    <rPh sb="6" eb="9">
      <t>ノウサギョウ</t>
    </rPh>
    <rPh sb="10" eb="12">
      <t>ジュタク</t>
    </rPh>
    <rPh sb="16" eb="17">
      <t>マタ</t>
    </rPh>
    <phoneticPr fontId="3"/>
  </si>
  <si>
    <t>４種類以上の農作業を受託している又はする</t>
    <rPh sb="1" eb="3">
      <t>シュルイ</t>
    </rPh>
    <rPh sb="3" eb="5">
      <t>イジョウ</t>
    </rPh>
    <rPh sb="6" eb="9">
      <t>ノウサギョウ</t>
    </rPh>
    <rPh sb="10" eb="12">
      <t>ジュタク</t>
    </rPh>
    <rPh sb="16" eb="17">
      <t>マタ</t>
    </rPh>
    <phoneticPr fontId="3"/>
  </si>
  <si>
    <t>要件確認等（参考）</t>
    <rPh sb="0" eb="2">
      <t>ヨウケン</t>
    </rPh>
    <rPh sb="2" eb="4">
      <t>カクニン</t>
    </rPh>
    <rPh sb="4" eb="5">
      <t>トウ</t>
    </rPh>
    <rPh sb="6" eb="8">
      <t>サンコウ</t>
    </rPh>
    <phoneticPr fontId="20"/>
  </si>
  <si>
    <t>地域計画等
区分</t>
    <rPh sb="0" eb="2">
      <t>チイキ</t>
    </rPh>
    <rPh sb="2" eb="4">
      <t>ケイカク</t>
    </rPh>
    <rPh sb="4" eb="5">
      <t>トウ</t>
    </rPh>
    <rPh sb="6" eb="8">
      <t>クブン</t>
    </rPh>
    <phoneticPr fontId="5"/>
  </si>
  <si>
    <t>対象者区分</t>
    <rPh sb="0" eb="3">
      <t>タイショウシャ</t>
    </rPh>
    <rPh sb="3" eb="5">
      <t>クブン</t>
    </rPh>
    <phoneticPr fontId="5"/>
  </si>
  <si>
    <t>要件確認</t>
    <rPh sb="0" eb="2">
      <t>ヨウケン</t>
    </rPh>
    <rPh sb="2" eb="4">
      <t>カクニン</t>
    </rPh>
    <phoneticPr fontId="5"/>
  </si>
  <si>
    <t>配分基準等</t>
    <rPh sb="0" eb="2">
      <t>ハイブン</t>
    </rPh>
    <rPh sb="2" eb="4">
      <t>キジュン</t>
    </rPh>
    <rPh sb="4" eb="5">
      <t>トウ</t>
    </rPh>
    <phoneticPr fontId="5"/>
  </si>
  <si>
    <t>受託可能な農作業の種類</t>
    <rPh sb="0" eb="4">
      <t>ジュタクカノウ</t>
    </rPh>
    <rPh sb="5" eb="8">
      <t>ノウサギョウ</t>
    </rPh>
    <rPh sb="9" eb="11">
      <t>シュルイ</t>
    </rPh>
    <phoneticPr fontId="5"/>
  </si>
  <si>
    <t>地域計画が策定されている</t>
    <rPh sb="0" eb="2">
      <t>チイキ</t>
    </rPh>
    <rPh sb="2" eb="4">
      <t>ケイカク</t>
    </rPh>
    <rPh sb="5" eb="7">
      <t>サクテイ</t>
    </rPh>
    <phoneticPr fontId="5"/>
  </si>
  <si>
    <t>事業費等</t>
    <rPh sb="0" eb="4">
      <t>ジギョウヒトウ</t>
    </rPh>
    <phoneticPr fontId="5"/>
  </si>
  <si>
    <t>耐用年数</t>
    <rPh sb="0" eb="4">
      <t>タイヨウネンスウ</t>
    </rPh>
    <phoneticPr fontId="5"/>
  </si>
  <si>
    <t>目標</t>
    <rPh sb="0" eb="2">
      <t>モクヒョウ</t>
    </rPh>
    <phoneticPr fontId="5"/>
  </si>
  <si>
    <t>保険</t>
    <rPh sb="0" eb="2">
      <t>ホケン</t>
    </rPh>
    <phoneticPr fontId="5"/>
  </si>
  <si>
    <t>「経営面積の拡大」の目標設定と「経営面積等入力」の整合性確認</t>
    <rPh sb="1" eb="3">
      <t>ケイエイ</t>
    </rPh>
    <rPh sb="3" eb="5">
      <t>メンセキ</t>
    </rPh>
    <rPh sb="6" eb="8">
      <t>カクダイ</t>
    </rPh>
    <rPh sb="10" eb="12">
      <t>モクヒョウ</t>
    </rPh>
    <rPh sb="12" eb="14">
      <t>セッテイ</t>
    </rPh>
    <rPh sb="16" eb="18">
      <t>ケイエイ</t>
    </rPh>
    <rPh sb="18" eb="20">
      <t>メンセキ</t>
    </rPh>
    <rPh sb="20" eb="21">
      <t>トウ</t>
    </rPh>
    <rPh sb="21" eb="23">
      <t>ニュウリョク</t>
    </rPh>
    <rPh sb="25" eb="28">
      <t>セイゴウセイ</t>
    </rPh>
    <rPh sb="28" eb="30">
      <t>カクニン</t>
    </rPh>
    <phoneticPr fontId="5"/>
  </si>
  <si>
    <t>③　労働時間の短縮</t>
    <rPh sb="2" eb="4">
      <t>ロウドウ</t>
    </rPh>
    <rPh sb="4" eb="6">
      <t>ジカン</t>
    </rPh>
    <rPh sb="7" eb="9">
      <t>タンシュク</t>
    </rPh>
    <phoneticPr fontId="5"/>
  </si>
  <si>
    <t>④　経営管理の高度化</t>
    <rPh sb="2" eb="4">
      <t>ケイエイ</t>
    </rPh>
    <rPh sb="4" eb="6">
      <t>カンリ</t>
    </rPh>
    <rPh sb="7" eb="10">
      <t>コウドカ</t>
    </rPh>
    <phoneticPr fontId="5"/>
  </si>
  <si>
    <t>課税事業者区分</t>
    <rPh sb="0" eb="2">
      <t>カゼイ</t>
    </rPh>
    <rPh sb="2" eb="5">
      <t>ジギョウシャ</t>
    </rPh>
    <rPh sb="5" eb="7">
      <t>クブン</t>
    </rPh>
    <phoneticPr fontId="5"/>
  </si>
  <si>
    <t>事業費
（除税）</t>
    <rPh sb="0" eb="3">
      <t>ジギョウヒ</t>
    </rPh>
    <rPh sb="5" eb="6">
      <t>ジョ</t>
    </rPh>
    <rPh sb="6" eb="7">
      <t>ゼイ</t>
    </rPh>
    <phoneticPr fontId="5"/>
  </si>
  <si>
    <t>①
事業費*3/10</t>
    <rPh sb="2" eb="5">
      <t>ジギョウヒ</t>
    </rPh>
    <phoneticPr fontId="5"/>
  </si>
  <si>
    <t>②
融資額</t>
    <rPh sb="2" eb="4">
      <t>ユウシ</t>
    </rPh>
    <rPh sb="4" eb="5">
      <t>ガク</t>
    </rPh>
    <phoneticPr fontId="5"/>
  </si>
  <si>
    <t>③
控除</t>
    <phoneticPr fontId="5"/>
  </si>
  <si>
    <t>①～③
助成金限度額</t>
    <phoneticPr fontId="5"/>
  </si>
  <si>
    <t>限度額確認</t>
    <rPh sb="0" eb="2">
      <t>ゲンド</t>
    </rPh>
    <rPh sb="2" eb="3">
      <t>ガク</t>
    </rPh>
    <rPh sb="3" eb="5">
      <t>カクニン</t>
    </rPh>
    <phoneticPr fontId="5"/>
  </si>
  <si>
    <t>配分上限額（①「目標地図に位置付けられた者（事業実施年度内に位置付けが確実な者を含む。）」かつ目標年度の経営面積が営農類型ごとに一定面積以上の者は600万円、②①以外の者は300万円）</t>
    <rPh sb="0" eb="2">
      <t>ハイブン</t>
    </rPh>
    <rPh sb="2" eb="5">
      <t>ジョウゲンガク</t>
    </rPh>
    <rPh sb="8" eb="10">
      <t>モクヒョウ</t>
    </rPh>
    <rPh sb="10" eb="12">
      <t>チズ</t>
    </rPh>
    <rPh sb="13" eb="15">
      <t>イチ</t>
    </rPh>
    <rPh sb="15" eb="16">
      <t>ツ</t>
    </rPh>
    <rPh sb="20" eb="21">
      <t>シャ</t>
    </rPh>
    <rPh sb="22" eb="24">
      <t>ジギョウ</t>
    </rPh>
    <rPh sb="24" eb="26">
      <t>ジッシ</t>
    </rPh>
    <rPh sb="26" eb="28">
      <t>ネンド</t>
    </rPh>
    <rPh sb="28" eb="29">
      <t>ナイ</t>
    </rPh>
    <rPh sb="30" eb="33">
      <t>イチヅ</t>
    </rPh>
    <rPh sb="35" eb="37">
      <t>カクジツ</t>
    </rPh>
    <rPh sb="38" eb="39">
      <t>シャ</t>
    </rPh>
    <rPh sb="40" eb="41">
      <t>フク</t>
    </rPh>
    <rPh sb="47" eb="49">
      <t>モクヒョウ</t>
    </rPh>
    <rPh sb="49" eb="51">
      <t>ネンド</t>
    </rPh>
    <rPh sb="52" eb="54">
      <t>ケイエイ</t>
    </rPh>
    <rPh sb="54" eb="56">
      <t>メンセキ</t>
    </rPh>
    <rPh sb="57" eb="59">
      <t>エイノウ</t>
    </rPh>
    <rPh sb="59" eb="61">
      <t>ルイケイ</t>
    </rPh>
    <rPh sb="64" eb="66">
      <t>イッテイ</t>
    </rPh>
    <rPh sb="66" eb="68">
      <t>メンセキ</t>
    </rPh>
    <rPh sb="68" eb="70">
      <t>イジョウ</t>
    </rPh>
    <rPh sb="71" eb="72">
      <t>シャ</t>
    </rPh>
    <rPh sb="76" eb="78">
      <t>マンエン</t>
    </rPh>
    <rPh sb="81" eb="83">
      <t>イガイ</t>
    </rPh>
    <rPh sb="84" eb="85">
      <t>シャ</t>
    </rPh>
    <rPh sb="89" eb="91">
      <t>マンエン</t>
    </rPh>
    <phoneticPr fontId="5"/>
  </si>
  <si>
    <t>対象者ごと
助成金</t>
    <rPh sb="0" eb="3">
      <t>タイショウシャ</t>
    </rPh>
    <rPh sb="6" eb="8">
      <t>ジョセイ</t>
    </rPh>
    <rPh sb="8" eb="9">
      <t>キン</t>
    </rPh>
    <phoneticPr fontId="5"/>
  </si>
  <si>
    <t>融資活用</t>
    <rPh sb="0" eb="2">
      <t>ユウシ</t>
    </rPh>
    <rPh sb="2" eb="4">
      <t>カツヨウ</t>
    </rPh>
    <phoneticPr fontId="5"/>
  </si>
  <si>
    <t>整備内容50万円以上</t>
    <rPh sb="0" eb="2">
      <t>セイビ</t>
    </rPh>
    <rPh sb="2" eb="4">
      <t>ナイヨウ</t>
    </rPh>
    <rPh sb="6" eb="10">
      <t>マンエンイジョウ</t>
    </rPh>
    <phoneticPr fontId="5"/>
  </si>
  <si>
    <t>5～20年(○or△)</t>
    <rPh sb="4" eb="5">
      <t>ネン</t>
    </rPh>
    <phoneticPr fontId="5"/>
  </si>
  <si>
    <t>中古の場合</t>
    <rPh sb="0" eb="2">
      <t>チュウコ</t>
    </rPh>
    <rPh sb="3" eb="5">
      <t>バアイ</t>
    </rPh>
    <phoneticPr fontId="5"/>
  </si>
  <si>
    <t>保険等加入確認</t>
    <rPh sb="0" eb="2">
      <t>ホケン</t>
    </rPh>
    <rPh sb="2" eb="3">
      <t>トウ</t>
    </rPh>
    <rPh sb="3" eb="5">
      <t>カニュウ</t>
    </rPh>
    <rPh sb="5" eb="7">
      <t>カクニン</t>
    </rPh>
    <phoneticPr fontId="5"/>
  </si>
  <si>
    <t>Ａ
「経営面積の拡大」の目標を設定した場合の現状値と目標値</t>
    <rPh sb="3" eb="5">
      <t>ケイエイ</t>
    </rPh>
    <rPh sb="5" eb="7">
      <t>メンセキ</t>
    </rPh>
    <rPh sb="8" eb="10">
      <t>カクダイ</t>
    </rPh>
    <rPh sb="12" eb="14">
      <t>モクヒョウ</t>
    </rPh>
    <rPh sb="15" eb="17">
      <t>セッテイ</t>
    </rPh>
    <rPh sb="19" eb="21">
      <t>バアイ</t>
    </rPh>
    <rPh sb="22" eb="24">
      <t>ゲンジョウ</t>
    </rPh>
    <rPh sb="24" eb="25">
      <t>チ</t>
    </rPh>
    <rPh sb="26" eb="28">
      <t>モクヒョウ</t>
    </rPh>
    <rPh sb="28" eb="29">
      <t>チ</t>
    </rPh>
    <phoneticPr fontId="5"/>
  </si>
  <si>
    <t>　Ｂ　Ａと現状面積及び目標面積と一致</t>
    <rPh sb="5" eb="7">
      <t>ゲンジョウ</t>
    </rPh>
    <rPh sb="7" eb="9">
      <t>メンセキ</t>
    </rPh>
    <rPh sb="9" eb="10">
      <t>オヨ</t>
    </rPh>
    <rPh sb="11" eb="13">
      <t>モクヒョウ</t>
    </rPh>
    <rPh sb="13" eb="15">
      <t>メンセキ</t>
    </rPh>
    <rPh sb="16" eb="18">
      <t>イッチ</t>
    </rPh>
    <phoneticPr fontId="5"/>
  </si>
  <si>
    <t>　Ｃ　Ａと現状頭羽数及び目標頭羽数と一致</t>
    <rPh sb="5" eb="7">
      <t>ゲンジョウ</t>
    </rPh>
    <rPh sb="7" eb="8">
      <t>アタマ</t>
    </rPh>
    <rPh sb="8" eb="9">
      <t>ハネ</t>
    </rPh>
    <rPh sb="9" eb="10">
      <t>スウ</t>
    </rPh>
    <rPh sb="10" eb="11">
      <t>オヨ</t>
    </rPh>
    <rPh sb="12" eb="14">
      <t>モクヒョウ</t>
    </rPh>
    <rPh sb="18" eb="20">
      <t>イッチ</t>
    </rPh>
    <phoneticPr fontId="5"/>
  </si>
  <si>
    <t>「経営面積の拡大」のポイント数</t>
    <rPh sb="14" eb="15">
      <t>スウ</t>
    </rPh>
    <phoneticPr fontId="5"/>
  </si>
  <si>
    <t>整合性確認</t>
    <rPh sb="0" eb="3">
      <t>セイゴウセイ</t>
    </rPh>
    <rPh sb="3" eb="5">
      <t>カクニン</t>
    </rPh>
    <phoneticPr fontId="5"/>
  </si>
  <si>
    <t>減少率</t>
    <rPh sb="0" eb="3">
      <t>ゲンショウリツ</t>
    </rPh>
    <phoneticPr fontId="5"/>
  </si>
  <si>
    <t>ポイント数</t>
    <rPh sb="4" eb="5">
      <t>スウ</t>
    </rPh>
    <phoneticPr fontId="5"/>
  </si>
  <si>
    <t>ア
法人化</t>
    <rPh sb="2" eb="5">
      <t>ホウジンカ</t>
    </rPh>
    <phoneticPr fontId="5"/>
  </si>
  <si>
    <t>エ
青色申告の実施</t>
    <rPh sb="2" eb="4">
      <t>アオイロ</t>
    </rPh>
    <rPh sb="4" eb="6">
      <t>シンコク</t>
    </rPh>
    <rPh sb="7" eb="9">
      <t>ジッシ</t>
    </rPh>
    <phoneticPr fontId="5"/>
  </si>
  <si>
    <t>オ</t>
    <phoneticPr fontId="5"/>
  </si>
  <si>
    <t>有機ＪＡＳの認証を受けている又は受けるに「１」</t>
    <rPh sb="0" eb="2">
      <t>ユウキ</t>
    </rPh>
    <rPh sb="6" eb="8">
      <t>ニンショウ</t>
    </rPh>
    <rPh sb="9" eb="10">
      <t>ウ</t>
    </rPh>
    <rPh sb="14" eb="15">
      <t>マタ</t>
    </rPh>
    <rPh sb="16" eb="17">
      <t>ウ</t>
    </rPh>
    <phoneticPr fontId="3"/>
  </si>
  <si>
    <t>現状値</t>
    <rPh sb="0" eb="2">
      <t>ゲンジョウ</t>
    </rPh>
    <rPh sb="2" eb="3">
      <t>チ</t>
    </rPh>
    <phoneticPr fontId="5"/>
  </si>
  <si>
    <t>目標値</t>
    <rPh sb="0" eb="2">
      <t>モクヒョウ</t>
    </rPh>
    <rPh sb="2" eb="3">
      <t>チ</t>
    </rPh>
    <phoneticPr fontId="5"/>
  </si>
  <si>
    <t>経営形態の別</t>
    <rPh sb="0" eb="2">
      <t>ケイエイ</t>
    </rPh>
    <rPh sb="2" eb="4">
      <t>ケイタイ</t>
    </rPh>
    <rPh sb="5" eb="6">
      <t>ベツ</t>
    </rPh>
    <phoneticPr fontId="5"/>
  </si>
  <si>
    <t>事業関連取組目標の設定</t>
    <rPh sb="0" eb="2">
      <t>ジギョウ</t>
    </rPh>
    <rPh sb="2" eb="4">
      <t>カンレン</t>
    </rPh>
    <rPh sb="4" eb="6">
      <t>トリクミ</t>
    </rPh>
    <rPh sb="6" eb="8">
      <t>モクヒョウ</t>
    </rPh>
    <rPh sb="9" eb="11">
      <t>セッテイ</t>
    </rPh>
    <phoneticPr fontId="5"/>
  </si>
  <si>
    <t>法人化するに「１」</t>
    <rPh sb="0" eb="3">
      <t>ホウジンカ</t>
    </rPh>
    <phoneticPr fontId="5"/>
  </si>
  <si>
    <t>上限額確認</t>
    <rPh sb="0" eb="3">
      <t>ジョウゲンガク</t>
    </rPh>
    <rPh sb="3" eb="5">
      <t>カクニン</t>
    </rPh>
    <phoneticPr fontId="5"/>
  </si>
  <si>
    <t>総合確認</t>
    <rPh sb="0" eb="2">
      <t>ソウゴウ</t>
    </rPh>
    <rPh sb="2" eb="4">
      <t>カクニン</t>
    </rPh>
    <phoneticPr fontId="5"/>
  </si>
  <si>
    <t>経営管理の高度化</t>
    <rPh sb="0" eb="2">
      <t>ケイエイ</t>
    </rPh>
    <rPh sb="2" eb="4">
      <t>カンリ</t>
    </rPh>
    <rPh sb="5" eb="8">
      <t>コウドカ</t>
    </rPh>
    <phoneticPr fontId="5"/>
  </si>
  <si>
    <t>新規就農</t>
    <rPh sb="0" eb="2">
      <t>シンキ</t>
    </rPh>
    <rPh sb="2" eb="4">
      <t>シュウノウ</t>
    </rPh>
    <phoneticPr fontId="5"/>
  </si>
  <si>
    <t>農業者の育成</t>
    <rPh sb="0" eb="3">
      <t>ノウギョウシャ</t>
    </rPh>
    <rPh sb="4" eb="6">
      <t>イクセイ</t>
    </rPh>
    <phoneticPr fontId="5"/>
  </si>
  <si>
    <t>輸出の取組</t>
    <rPh sb="0" eb="2">
      <t>ユシュツ</t>
    </rPh>
    <rPh sb="3" eb="5">
      <t>トリクミ</t>
    </rPh>
    <phoneticPr fontId="5"/>
  </si>
  <si>
    <t>環境配慮の取組</t>
    <rPh sb="0" eb="2">
      <t>カンキョウ</t>
    </rPh>
    <rPh sb="2" eb="4">
      <t>ハイリョ</t>
    </rPh>
    <rPh sb="5" eb="7">
      <t>トリクミ</t>
    </rPh>
    <phoneticPr fontId="5"/>
  </si>
  <si>
    <t>労働環境の改善</t>
    <rPh sb="0" eb="2">
      <t>ロウドウ</t>
    </rPh>
    <rPh sb="2" eb="4">
      <t>カンキョウ</t>
    </rPh>
    <rPh sb="5" eb="7">
      <t>カイゼン</t>
    </rPh>
    <phoneticPr fontId="5"/>
  </si>
  <si>
    <t>女性の取組</t>
    <rPh sb="0" eb="2">
      <t>ジョセイ</t>
    </rPh>
    <rPh sb="3" eb="5">
      <t>トリクミ</t>
    </rPh>
    <phoneticPr fontId="5"/>
  </si>
  <si>
    <t>農作業受託面積の拡大</t>
    <rPh sb="0" eb="3">
      <t>ノウサギョウ</t>
    </rPh>
    <rPh sb="3" eb="5">
      <t>ジュタク</t>
    </rPh>
    <rPh sb="5" eb="7">
      <t>メンセキ</t>
    </rPh>
    <rPh sb="8" eb="10">
      <t>カクダイ</t>
    </rPh>
    <phoneticPr fontId="20"/>
  </si>
  <si>
    <t>集約化等への誘導</t>
    <rPh sb="0" eb="3">
      <t>シュウヤクカ</t>
    </rPh>
    <rPh sb="3" eb="4">
      <t>トウ</t>
    </rPh>
    <rPh sb="6" eb="8">
      <t>ユウドウ</t>
    </rPh>
    <phoneticPr fontId="5"/>
  </si>
  <si>
    <t>本則の課税事業者は「1」、簡易課税事業者は「2」、
免税事業者は｢3｣、不明の場合は空欄</t>
    <rPh sb="26" eb="28">
      <t>メンゼイ</t>
    </rPh>
    <rPh sb="36" eb="38">
      <t>フメイ</t>
    </rPh>
    <rPh sb="39" eb="41">
      <t>バアイ</t>
    </rPh>
    <rPh sb="42" eb="44">
      <t>クウラン</t>
    </rPh>
    <phoneticPr fontId="5"/>
  </si>
  <si>
    <t>Ⅰ⑧</t>
    <phoneticPr fontId="5"/>
  </si>
  <si>
    <t>Ⅰ⑨</t>
    <phoneticPr fontId="5"/>
  </si>
  <si>
    <t>Ⅰ⑩</t>
    <phoneticPr fontId="5"/>
  </si>
  <si>
    <t>Ⅰサ①</t>
    <phoneticPr fontId="20"/>
  </si>
  <si>
    <t>Ⅰサ②</t>
    <phoneticPr fontId="20"/>
  </si>
  <si>
    <t>Ⅰサ③</t>
    <phoneticPr fontId="20"/>
  </si>
  <si>
    <t>拡大又は縮減率
（％）</t>
    <rPh sb="0" eb="2">
      <t>カクダイ</t>
    </rPh>
    <rPh sb="2" eb="3">
      <t>マタ</t>
    </rPh>
    <rPh sb="4" eb="6">
      <t>シュクゲン</t>
    </rPh>
    <rPh sb="6" eb="7">
      <t>リツ</t>
    </rPh>
    <phoneticPr fontId="5"/>
  </si>
  <si>
    <t>拡大率（%）</t>
    <rPh sb="0" eb="3">
      <t>カクダイリツ</t>
    </rPh>
    <phoneticPr fontId="20"/>
  </si>
  <si>
    <t>集積率が80%以上</t>
    <rPh sb="0" eb="2">
      <t>シュウセキ</t>
    </rPh>
    <rPh sb="2" eb="3">
      <t>リツ</t>
    </rPh>
    <rPh sb="7" eb="9">
      <t>イジョウ</t>
    </rPh>
    <phoneticPr fontId="5"/>
  </si>
  <si>
    <t>要望調査の前月末現在</t>
    <rPh sb="0" eb="2">
      <t>ヨウボウ</t>
    </rPh>
    <rPh sb="2" eb="4">
      <t>チョウサ</t>
    </rPh>
    <rPh sb="5" eb="6">
      <t>マエ</t>
    </rPh>
    <rPh sb="6" eb="8">
      <t>ゲツマツ</t>
    </rPh>
    <rPh sb="8" eb="10">
      <t>ゲンザイ</t>
    </rPh>
    <phoneticPr fontId="5"/>
  </si>
  <si>
    <t>地区内全農地面積(ha)</t>
    <phoneticPr fontId="5"/>
  </si>
  <si>
    <t>認定農業者等に集積された農地面積(ha)</t>
    <rPh sb="0" eb="2">
      <t>ニンテイ</t>
    </rPh>
    <rPh sb="2" eb="5">
      <t>ノウギョウシャ</t>
    </rPh>
    <rPh sb="5" eb="6">
      <t>トウ</t>
    </rPh>
    <phoneticPr fontId="5"/>
  </si>
  <si>
    <t>集積率(%)</t>
    <rPh sb="0" eb="2">
      <t>シュウセキ</t>
    </rPh>
    <rPh sb="2" eb="3">
      <t>リツ</t>
    </rPh>
    <phoneticPr fontId="5"/>
  </si>
  <si>
    <t>左記のうち事業実施前年度から
増加した農地集積面積に占める
機構活用割合</t>
    <rPh sb="0" eb="2">
      <t>サキ</t>
    </rPh>
    <rPh sb="5" eb="7">
      <t>ジギョウ</t>
    </rPh>
    <rPh sb="7" eb="9">
      <t>ジッシ</t>
    </rPh>
    <rPh sb="9" eb="12">
      <t>ゼンネンド</t>
    </rPh>
    <rPh sb="15" eb="17">
      <t>ゾウカ</t>
    </rPh>
    <phoneticPr fontId="5"/>
  </si>
  <si>
    <t>事業実施前３年度内の４月１日現在</t>
    <rPh sb="0" eb="2">
      <t>ジギョウ</t>
    </rPh>
    <rPh sb="2" eb="4">
      <t>ジッシ</t>
    </rPh>
    <rPh sb="4" eb="5">
      <t>マエ</t>
    </rPh>
    <rPh sb="6" eb="8">
      <t>ネンド</t>
    </rPh>
    <rPh sb="8" eb="9">
      <t>ナイ</t>
    </rPh>
    <rPh sb="11" eb="12">
      <t>ガツ</t>
    </rPh>
    <rPh sb="13" eb="14">
      <t>ニチ</t>
    </rPh>
    <rPh sb="14" eb="16">
      <t>ゲンザイ</t>
    </rPh>
    <phoneticPr fontId="5"/>
  </si>
  <si>
    <t>要望調査の前月末現在</t>
    <rPh sb="0" eb="2">
      <t>ヨウボウ</t>
    </rPh>
    <rPh sb="2" eb="4">
      <t>チョウサ</t>
    </rPh>
    <rPh sb="5" eb="6">
      <t>ゼン</t>
    </rPh>
    <rPh sb="6" eb="7">
      <t>ツキ</t>
    </rPh>
    <rPh sb="7" eb="8">
      <t>マツ</t>
    </rPh>
    <rPh sb="8" eb="10">
      <t>ゲンザイ</t>
    </rPh>
    <phoneticPr fontId="5"/>
  </si>
  <si>
    <t>認定農業者等に集積された農地面積
（ａ）(ha)</t>
    <rPh sb="0" eb="2">
      <t>ニンテイ</t>
    </rPh>
    <rPh sb="2" eb="5">
      <t>ノウギョウシャ</t>
    </rPh>
    <rPh sb="5" eb="6">
      <t>トウ</t>
    </rPh>
    <phoneticPr fontId="5"/>
  </si>
  <si>
    <t>加点</t>
    <rPh sb="0" eb="2">
      <t>カテン</t>
    </rPh>
    <phoneticPr fontId="20"/>
  </si>
  <si>
    <t>事業実施前年度の４月１日現在　</t>
    <rPh sb="0" eb="2">
      <t>ジギョウ</t>
    </rPh>
    <rPh sb="2" eb="4">
      <t>ジッシ</t>
    </rPh>
    <rPh sb="4" eb="5">
      <t>マエ</t>
    </rPh>
    <rPh sb="5" eb="7">
      <t>ネンド</t>
    </rPh>
    <rPh sb="9" eb="10">
      <t>ガツ</t>
    </rPh>
    <rPh sb="11" eb="12">
      <t>ニチ</t>
    </rPh>
    <rPh sb="12" eb="14">
      <t>ゲンザイ</t>
    </rPh>
    <phoneticPr fontId="5"/>
  </si>
  <si>
    <t>認定農業者等に集積された農地面積
（ｂ）(ha)</t>
    <rPh sb="0" eb="2">
      <t>ニンテイ</t>
    </rPh>
    <rPh sb="2" eb="5">
      <t>ノウギョウシャ</t>
    </rPh>
    <rPh sb="5" eb="6">
      <t>トウ</t>
    </rPh>
    <phoneticPr fontId="5"/>
  </si>
  <si>
    <t>増加した農地集積面積
（ａ－ｂ）(ha)</t>
    <rPh sb="0" eb="2">
      <t>ゾウカ</t>
    </rPh>
    <rPh sb="4" eb="6">
      <t>ノウチ</t>
    </rPh>
    <rPh sb="6" eb="8">
      <t>シュウセキ</t>
    </rPh>
    <rPh sb="8" eb="10">
      <t>メンセキ</t>
    </rPh>
    <phoneticPr fontId="5"/>
  </si>
  <si>
    <t>うち機構活用（新規集積面積）</t>
    <rPh sb="2" eb="4">
      <t>キコウ</t>
    </rPh>
    <rPh sb="4" eb="6">
      <t>カツヨウ</t>
    </rPh>
    <rPh sb="7" eb="9">
      <t>シンキ</t>
    </rPh>
    <rPh sb="9" eb="11">
      <t>シュウセキ</t>
    </rPh>
    <rPh sb="11" eb="13">
      <t>メンセキ</t>
    </rPh>
    <phoneticPr fontId="5"/>
  </si>
  <si>
    <t>３割以上</t>
    <rPh sb="1" eb="4">
      <t>ワリイジョウ</t>
    </rPh>
    <phoneticPr fontId="5"/>
  </si>
  <si>
    <t>５割以上</t>
    <rPh sb="1" eb="4">
      <t>ワリイジョウ</t>
    </rPh>
    <phoneticPr fontId="5"/>
  </si>
  <si>
    <t>８割以上</t>
    <rPh sb="1" eb="2">
      <t>ワリ</t>
    </rPh>
    <rPh sb="2" eb="4">
      <t>イジョウ</t>
    </rPh>
    <phoneticPr fontId="5"/>
  </si>
  <si>
    <t>新規参入</t>
    <rPh sb="0" eb="2">
      <t>シンキ</t>
    </rPh>
    <rPh sb="2" eb="4">
      <t>サンニュウ</t>
    </rPh>
    <phoneticPr fontId="20"/>
  </si>
  <si>
    <t>a</t>
  </si>
  <si>
    <t>b</t>
  </si>
  <si>
    <t>c</t>
  </si>
  <si>
    <t>d</t>
  </si>
  <si>
    <t>e</t>
  </si>
  <si>
    <t>f</t>
  </si>
  <si>
    <t>g</t>
  </si>
  <si>
    <t>h</t>
  </si>
  <si>
    <t>i</t>
  </si>
  <si>
    <t>j</t>
  </si>
  <si>
    <t>50万円以上100万円未満</t>
    <rPh sb="2" eb="6">
      <t>マンエンイジョウ</t>
    </rPh>
    <rPh sb="9" eb="11">
      <t>マンエン</t>
    </rPh>
    <rPh sb="11" eb="13">
      <t>ミマン</t>
    </rPh>
    <phoneticPr fontId="4"/>
  </si>
  <si>
    <t>100万円以上150万円未満</t>
    <rPh sb="3" eb="7">
      <t>マンエンイジョウ</t>
    </rPh>
    <rPh sb="10" eb="12">
      <t>マンエン</t>
    </rPh>
    <rPh sb="12" eb="14">
      <t>ミマン</t>
    </rPh>
    <phoneticPr fontId="4"/>
  </si>
  <si>
    <t>150万円以上200万円未満</t>
    <rPh sb="3" eb="7">
      <t>マンエンイジョウ</t>
    </rPh>
    <rPh sb="10" eb="12">
      <t>マンエン</t>
    </rPh>
    <rPh sb="12" eb="14">
      <t>ミマン</t>
    </rPh>
    <phoneticPr fontId="4"/>
  </si>
  <si>
    <t>200万円以上250万円未満</t>
    <rPh sb="3" eb="7">
      <t>マンエンイジョウ</t>
    </rPh>
    <rPh sb="10" eb="12">
      <t>マンエン</t>
    </rPh>
    <rPh sb="12" eb="14">
      <t>ミマン</t>
    </rPh>
    <phoneticPr fontId="4"/>
  </si>
  <si>
    <t>250万円以上300万円未満</t>
    <rPh sb="3" eb="7">
      <t>マンエンイジョウ</t>
    </rPh>
    <rPh sb="10" eb="12">
      <t>マンエン</t>
    </rPh>
    <rPh sb="12" eb="14">
      <t>ミマン</t>
    </rPh>
    <phoneticPr fontId="4"/>
  </si>
  <si>
    <t>300万円以上350万円未満</t>
    <rPh sb="3" eb="7">
      <t>マンエンイジョウ</t>
    </rPh>
    <rPh sb="10" eb="12">
      <t>マンエン</t>
    </rPh>
    <rPh sb="12" eb="14">
      <t>ミマン</t>
    </rPh>
    <phoneticPr fontId="4"/>
  </si>
  <si>
    <t>350万円以上400万円未満</t>
    <rPh sb="3" eb="7">
      <t>マンエンイジョウ</t>
    </rPh>
    <rPh sb="10" eb="12">
      <t>マンエン</t>
    </rPh>
    <rPh sb="12" eb="14">
      <t>ミマン</t>
    </rPh>
    <phoneticPr fontId="4"/>
  </si>
  <si>
    <t>400万円以上450万円未満</t>
    <rPh sb="3" eb="7">
      <t>マンエンイジョウ</t>
    </rPh>
    <rPh sb="10" eb="12">
      <t>マンエン</t>
    </rPh>
    <rPh sb="12" eb="14">
      <t>ミマン</t>
    </rPh>
    <phoneticPr fontId="4"/>
  </si>
  <si>
    <t>450万円以上500万円未満</t>
    <rPh sb="3" eb="7">
      <t>マンエンイジョウ</t>
    </rPh>
    <rPh sb="10" eb="12">
      <t>マンエン</t>
    </rPh>
    <rPh sb="12" eb="14">
      <t>ミマン</t>
    </rPh>
    <phoneticPr fontId="4"/>
  </si>
  <si>
    <t>500万円以上</t>
    <rPh sb="3" eb="7">
      <t>マンエンイジョウ</t>
    </rPh>
    <phoneticPr fontId="4"/>
  </si>
  <si>
    <t>農業地域類型</t>
    <rPh sb="0" eb="2">
      <t>ノウギョウ</t>
    </rPh>
    <rPh sb="2" eb="4">
      <t>チイキ</t>
    </rPh>
    <rPh sb="4" eb="6">
      <t>ルイケイ</t>
    </rPh>
    <phoneticPr fontId="20"/>
  </si>
  <si>
    <t>事業実施要望地区が、「農林統計に用いる地域区分の制定について」の農業地域類型区分別基準指標において、中山間農業地域又は山間農業地域に分類されている</t>
    <rPh sb="0" eb="2">
      <t>ジギョウ</t>
    </rPh>
    <rPh sb="2" eb="4">
      <t>ジッシ</t>
    </rPh>
    <rPh sb="4" eb="6">
      <t>ヨウボウ</t>
    </rPh>
    <rPh sb="6" eb="8">
      <t>チク</t>
    </rPh>
    <rPh sb="11" eb="13">
      <t>ノウリン</t>
    </rPh>
    <rPh sb="13" eb="15">
      <t>トウケイ</t>
    </rPh>
    <rPh sb="16" eb="17">
      <t>モチ</t>
    </rPh>
    <rPh sb="19" eb="21">
      <t>チイキ</t>
    </rPh>
    <rPh sb="21" eb="23">
      <t>クブン</t>
    </rPh>
    <rPh sb="24" eb="26">
      <t>セイテイ</t>
    </rPh>
    <rPh sb="32" eb="34">
      <t>ノウギョウ</t>
    </rPh>
    <rPh sb="34" eb="36">
      <t>チイキ</t>
    </rPh>
    <rPh sb="36" eb="38">
      <t>ルイケイ</t>
    </rPh>
    <rPh sb="38" eb="40">
      <t>クブン</t>
    </rPh>
    <rPh sb="40" eb="41">
      <t>ベツ</t>
    </rPh>
    <rPh sb="41" eb="43">
      <t>キジュン</t>
    </rPh>
    <rPh sb="43" eb="45">
      <t>シヒョウ</t>
    </rPh>
    <rPh sb="50" eb="51">
      <t>チュウ</t>
    </rPh>
    <rPh sb="51" eb="53">
      <t>サンカン</t>
    </rPh>
    <rPh sb="53" eb="55">
      <t>ノウギョウ</t>
    </rPh>
    <rPh sb="55" eb="57">
      <t>チイキ</t>
    </rPh>
    <rPh sb="57" eb="58">
      <t>マタ</t>
    </rPh>
    <rPh sb="59" eb="61">
      <t>サンカン</t>
    </rPh>
    <rPh sb="61" eb="63">
      <t>ノウギョウ</t>
    </rPh>
    <rPh sb="63" eb="65">
      <t>チイキ</t>
    </rPh>
    <rPh sb="66" eb="68">
      <t>ブンルイ</t>
    </rPh>
    <phoneticPr fontId="5"/>
  </si>
  <si>
    <t>ａ／ｂ</t>
  </si>
  <si>
    <t>認定農業者等が引き受けきれない農地面積
（ａ）(ha)</t>
    <rPh sb="0" eb="2">
      <t>ニンテイ</t>
    </rPh>
    <rPh sb="2" eb="5">
      <t>ノウギョウシャ</t>
    </rPh>
    <rPh sb="5" eb="6">
      <t>トウ</t>
    </rPh>
    <rPh sb="7" eb="8">
      <t>ヒ</t>
    </rPh>
    <rPh sb="9" eb="10">
      <t>ウ</t>
    </rPh>
    <rPh sb="15" eb="17">
      <t>ノウチ</t>
    </rPh>
    <rPh sb="17" eb="19">
      <t>メンセキ</t>
    </rPh>
    <phoneticPr fontId="4"/>
  </si>
  <si>
    <t>認定農業者等が引き受けられる農地面積
（ｂ）(ha)</t>
    <rPh sb="0" eb="2">
      <t>ニンテイ</t>
    </rPh>
    <rPh sb="2" eb="5">
      <t>ノウギョウシャ</t>
    </rPh>
    <rPh sb="5" eb="6">
      <t>トウ</t>
    </rPh>
    <rPh sb="7" eb="8">
      <t>ヒ</t>
    </rPh>
    <rPh sb="9" eb="10">
      <t>ウ</t>
    </rPh>
    <rPh sb="14" eb="16">
      <t>ノウチ</t>
    </rPh>
    <rPh sb="16" eb="18">
      <t>メンセキ</t>
    </rPh>
    <phoneticPr fontId="4"/>
  </si>
  <si>
    <t>１割以上</t>
    <rPh sb="1" eb="4">
      <t>ワリイジョウ</t>
    </rPh>
    <phoneticPr fontId="5"/>
  </si>
  <si>
    <t>２割以上</t>
    <rPh sb="1" eb="4">
      <t>ワリイジョウ</t>
    </rPh>
    <phoneticPr fontId="5"/>
  </si>
  <si>
    <t>３割以上</t>
    <rPh sb="1" eb="2">
      <t>ワリ</t>
    </rPh>
    <rPh sb="2" eb="4">
      <t>イジョウ</t>
    </rPh>
    <phoneticPr fontId="5"/>
  </si>
  <si>
    <t>耐用年数</t>
    <rPh sb="0" eb="2">
      <t>タイヨウ</t>
    </rPh>
    <rPh sb="2" eb="4">
      <t>ネンスウ</t>
    </rPh>
    <phoneticPr fontId="20"/>
  </si>
  <si>
    <t>耐用年数（年）</t>
    <phoneticPr fontId="5"/>
  </si>
  <si>
    <t>（中古の場合）中古資産耐用年数（年）</t>
    <phoneticPr fontId="5"/>
  </si>
  <si>
    <t>保険等加入情報</t>
    <rPh sb="0" eb="2">
      <t>ホケン</t>
    </rPh>
    <rPh sb="2" eb="3">
      <t>トウ</t>
    </rPh>
    <rPh sb="3" eb="5">
      <t>カニュウ</t>
    </rPh>
    <rPh sb="5" eb="7">
      <t>ジョウホウ</t>
    </rPh>
    <phoneticPr fontId="5"/>
  </si>
  <si>
    <t>保険加入年月</t>
    <rPh sb="0" eb="2">
      <t>ホケン</t>
    </rPh>
    <rPh sb="2" eb="4">
      <t>カニュウ</t>
    </rPh>
    <rPh sb="4" eb="6">
      <t>ネンゲツ</t>
    </rPh>
    <phoneticPr fontId="4"/>
  </si>
  <si>
    <t>保険会社等の名称</t>
  </si>
  <si>
    <t>畜産経営体が、飼養頭羽数の増加を成果目標とする場合（面積か飼養頭羽数について目標とする場合は、どちらかを選択。）は、こちらに頭羽数記入。</t>
    <rPh sb="0" eb="2">
      <t>チクサン</t>
    </rPh>
    <rPh sb="2" eb="5">
      <t>ケイエイタイ</t>
    </rPh>
    <rPh sb="7" eb="9">
      <t>シヨウ</t>
    </rPh>
    <rPh sb="9" eb="10">
      <t>アタマ</t>
    </rPh>
    <rPh sb="10" eb="11">
      <t>ハネ</t>
    </rPh>
    <rPh sb="11" eb="12">
      <t>スウ</t>
    </rPh>
    <rPh sb="13" eb="15">
      <t>ゾウカ</t>
    </rPh>
    <rPh sb="16" eb="18">
      <t>セイカ</t>
    </rPh>
    <rPh sb="18" eb="20">
      <t>モクヒョウ</t>
    </rPh>
    <rPh sb="23" eb="25">
      <t>バアイ</t>
    </rPh>
    <rPh sb="26" eb="28">
      <t>メンセキ</t>
    </rPh>
    <rPh sb="29" eb="31">
      <t>シヨウ</t>
    </rPh>
    <rPh sb="31" eb="32">
      <t>アタマ</t>
    </rPh>
    <rPh sb="32" eb="33">
      <t>ハネ</t>
    </rPh>
    <rPh sb="33" eb="34">
      <t>スウ</t>
    </rPh>
    <rPh sb="38" eb="40">
      <t>モクヒョウ</t>
    </rPh>
    <rPh sb="43" eb="45">
      <t>バアイ</t>
    </rPh>
    <rPh sb="52" eb="54">
      <t>センタク</t>
    </rPh>
    <rPh sb="62" eb="63">
      <t>アタマ</t>
    </rPh>
    <rPh sb="63" eb="64">
      <t>ハネ</t>
    </rPh>
    <rPh sb="64" eb="65">
      <t>スウ</t>
    </rPh>
    <rPh sb="65" eb="67">
      <t>キニュウ</t>
    </rPh>
    <phoneticPr fontId="5"/>
  </si>
  <si>
    <t>面積拡大を
行う区分</t>
    <rPh sb="0" eb="2">
      <t>メンセキ</t>
    </rPh>
    <rPh sb="2" eb="4">
      <t>カクダイ</t>
    </rPh>
    <rPh sb="6" eb="7">
      <t>オコナ</t>
    </rPh>
    <rPh sb="8" eb="10">
      <t>クブン</t>
    </rPh>
    <phoneticPr fontId="5"/>
  </si>
  <si>
    <t>区分判定の一部</t>
    <rPh sb="0" eb="2">
      <t>クブン</t>
    </rPh>
    <rPh sb="2" eb="4">
      <t>ハンテイ</t>
    </rPh>
    <rPh sb="5" eb="7">
      <t>イチブ</t>
    </rPh>
    <phoneticPr fontId="5"/>
  </si>
  <si>
    <t>整理番号：営農類型の整理番号を準用</t>
    <rPh sb="0" eb="2">
      <t>セイリ</t>
    </rPh>
    <rPh sb="2" eb="4">
      <t>バンゴウ</t>
    </rPh>
    <rPh sb="5" eb="7">
      <t>エイノウ</t>
    </rPh>
    <rPh sb="7" eb="9">
      <t>ルイケイ</t>
    </rPh>
    <rPh sb="10" eb="12">
      <t>セイリ</t>
    </rPh>
    <rPh sb="12" eb="14">
      <t>バンゴウ</t>
    </rPh>
    <rPh sb="15" eb="17">
      <t>ジュンヨウ</t>
    </rPh>
    <phoneticPr fontId="5"/>
  </si>
  <si>
    <t>1土地利用</t>
    <rPh sb="1" eb="3">
      <t>トチ</t>
    </rPh>
    <rPh sb="3" eb="5">
      <t>リヨウ</t>
    </rPh>
    <phoneticPr fontId="5"/>
  </si>
  <si>
    <t>2施設</t>
    <rPh sb="1" eb="3">
      <t>シセツ</t>
    </rPh>
    <phoneticPr fontId="5"/>
  </si>
  <si>
    <t>3果樹</t>
    <rPh sb="1" eb="3">
      <t>カジュ</t>
    </rPh>
    <phoneticPr fontId="5"/>
  </si>
  <si>
    <t>4畜産</t>
    <rPh sb="1" eb="3">
      <t>チクサン</t>
    </rPh>
    <phoneticPr fontId="5"/>
  </si>
  <si>
    <t>集計用</t>
    <rPh sb="0" eb="3">
      <t>シュウケイヨウ</t>
    </rPh>
    <phoneticPr fontId="5"/>
  </si>
  <si>
    <t>2施設
（4ha、2haの条件以外対応）</t>
    <rPh sb="1" eb="3">
      <t>シセツ</t>
    </rPh>
    <rPh sb="13" eb="15">
      <t>ジョウケン</t>
    </rPh>
    <rPh sb="15" eb="17">
      <t>イガイ</t>
    </rPh>
    <rPh sb="17" eb="19">
      <t>タイオウ</t>
    </rPh>
    <phoneticPr fontId="5"/>
  </si>
  <si>
    <t>3果樹
（4ha、2haの条件以外対応）</t>
    <rPh sb="1" eb="3">
      <t>カジュ</t>
    </rPh>
    <phoneticPr fontId="5"/>
  </si>
  <si>
    <t>現状面積
(ha)</t>
    <rPh sb="0" eb="2">
      <t>ゲンジョウ</t>
    </rPh>
    <rPh sb="2" eb="4">
      <t>メンセキ</t>
    </rPh>
    <phoneticPr fontId="5"/>
  </si>
  <si>
    <t>目標面積
(ha)</t>
    <rPh sb="0" eb="2">
      <t>モクヒョウ</t>
    </rPh>
    <rPh sb="2" eb="4">
      <t>メンセキ</t>
    </rPh>
    <phoneticPr fontId="5"/>
  </si>
  <si>
    <t>拡大面積
(ha)</t>
    <rPh sb="0" eb="2">
      <t>カクダイ</t>
    </rPh>
    <rPh sb="2" eb="4">
      <t>メンセキ</t>
    </rPh>
    <phoneticPr fontId="5"/>
  </si>
  <si>
    <t>拡大率
(％)</t>
    <rPh sb="0" eb="2">
      <t>カクダイ</t>
    </rPh>
    <rPh sb="2" eb="3">
      <t>リツ</t>
    </rPh>
    <phoneticPr fontId="5"/>
  </si>
  <si>
    <t>経営面積の拡大ではなく、飼養頭羽数の増加を成果目標とする場合は、「１」を記入。</t>
    <rPh sb="0" eb="2">
      <t>ケイエイ</t>
    </rPh>
    <rPh sb="2" eb="4">
      <t>メンセキ</t>
    </rPh>
    <rPh sb="5" eb="7">
      <t>カクダイ</t>
    </rPh>
    <rPh sb="12" eb="14">
      <t>シヨウ</t>
    </rPh>
    <rPh sb="14" eb="15">
      <t>アタマ</t>
    </rPh>
    <rPh sb="15" eb="16">
      <t>ハネ</t>
    </rPh>
    <rPh sb="16" eb="17">
      <t>スウ</t>
    </rPh>
    <rPh sb="18" eb="20">
      <t>ゾウカ</t>
    </rPh>
    <rPh sb="21" eb="23">
      <t>セイカ</t>
    </rPh>
    <rPh sb="23" eb="25">
      <t>モクヒョウ</t>
    </rPh>
    <rPh sb="28" eb="30">
      <t>バアイ</t>
    </rPh>
    <rPh sb="36" eb="38">
      <t>キニュウ</t>
    </rPh>
    <phoneticPr fontId="5"/>
  </si>
  <si>
    <t>現状頭羽数
（頭(羽)数）</t>
    <rPh sb="0" eb="2">
      <t>ゲンジョウ</t>
    </rPh>
    <rPh sb="2" eb="3">
      <t>アタマ</t>
    </rPh>
    <rPh sb="3" eb="4">
      <t>ハネ</t>
    </rPh>
    <rPh sb="4" eb="5">
      <t>スウ</t>
    </rPh>
    <rPh sb="7" eb="8">
      <t>アタマ</t>
    </rPh>
    <rPh sb="9" eb="10">
      <t>ハネ</t>
    </rPh>
    <rPh sb="11" eb="12">
      <t>スウ</t>
    </rPh>
    <phoneticPr fontId="5"/>
  </si>
  <si>
    <t>目標頭羽数
（頭(羽)数）</t>
    <rPh sb="0" eb="2">
      <t>モクヒョウ</t>
    </rPh>
    <rPh sb="2" eb="3">
      <t>アタマ</t>
    </rPh>
    <rPh sb="3" eb="4">
      <t>ハネ</t>
    </rPh>
    <rPh sb="4" eb="5">
      <t>スウ</t>
    </rPh>
    <rPh sb="7" eb="8">
      <t>アタマ</t>
    </rPh>
    <rPh sb="9" eb="10">
      <t>ハネ</t>
    </rPh>
    <rPh sb="11" eb="12">
      <t>スウ</t>
    </rPh>
    <phoneticPr fontId="5"/>
  </si>
  <si>
    <t>e（飼養頭羽数の増加の場合のみ記入）</t>
    <rPh sb="2" eb="4">
      <t>シヨウ</t>
    </rPh>
    <rPh sb="8" eb="10">
      <t>ゾウカ</t>
    </rPh>
    <rPh sb="11" eb="13">
      <t>バアイ</t>
    </rPh>
    <rPh sb="15" eb="17">
      <t>キニュウ</t>
    </rPh>
    <phoneticPr fontId="5"/>
  </si>
  <si>
    <t>１「経営面積の拡大」を成果目標とする場合、こちらの数値を基にポイトを判定しますので、「現状面積」及び「目標面積」を必ず記入してください。
２助成対象者ごとの上限額が600万円以上となるか300万円となるかの判定に「目標面積」が必要ですので、600万円以上とする場合は、必ず「目標面積」を記入してください。
３集約型農業経営優先枠を希望する場合は、「目標面積」を基に「１ha当たり付加価値額」の算定に必要ですので、必ず記入してください。</t>
    <rPh sb="2" eb="4">
      <t>ケイエイ</t>
    </rPh>
    <rPh sb="4" eb="6">
      <t>メンセキ</t>
    </rPh>
    <rPh sb="7" eb="9">
      <t>カクダイ</t>
    </rPh>
    <rPh sb="11" eb="13">
      <t>セイカ</t>
    </rPh>
    <rPh sb="13" eb="15">
      <t>モクヒョウ</t>
    </rPh>
    <rPh sb="18" eb="20">
      <t>バアイ</t>
    </rPh>
    <rPh sb="25" eb="27">
      <t>スウチ</t>
    </rPh>
    <rPh sb="28" eb="29">
      <t>モト</t>
    </rPh>
    <rPh sb="34" eb="36">
      <t>ハンテイ</t>
    </rPh>
    <rPh sb="43" eb="45">
      <t>ゲンジョウ</t>
    </rPh>
    <rPh sb="45" eb="47">
      <t>メンセキ</t>
    </rPh>
    <rPh sb="48" eb="49">
      <t>オヨ</t>
    </rPh>
    <rPh sb="51" eb="53">
      <t>モクヒョウ</t>
    </rPh>
    <rPh sb="53" eb="55">
      <t>メンセキ</t>
    </rPh>
    <rPh sb="57" eb="58">
      <t>カナラ</t>
    </rPh>
    <rPh sb="59" eb="61">
      <t>キニュウ</t>
    </rPh>
    <rPh sb="70" eb="72">
      <t>ジョセイ</t>
    </rPh>
    <rPh sb="72" eb="75">
      <t>タイショウシャ</t>
    </rPh>
    <rPh sb="78" eb="81">
      <t>ジョウゲンガク</t>
    </rPh>
    <rPh sb="85" eb="87">
      <t>マンエン</t>
    </rPh>
    <rPh sb="87" eb="89">
      <t>イジョウ</t>
    </rPh>
    <rPh sb="96" eb="98">
      <t>マンエン</t>
    </rPh>
    <rPh sb="103" eb="105">
      <t>ハンテイ</t>
    </rPh>
    <rPh sb="107" eb="109">
      <t>モクヒョウ</t>
    </rPh>
    <rPh sb="109" eb="111">
      <t>メンセキ</t>
    </rPh>
    <rPh sb="113" eb="115">
      <t>ヒツヨウ</t>
    </rPh>
    <rPh sb="123" eb="125">
      <t>マンエン</t>
    </rPh>
    <rPh sb="125" eb="127">
      <t>イジョウ</t>
    </rPh>
    <rPh sb="130" eb="132">
      <t>バアイ</t>
    </rPh>
    <rPh sb="134" eb="135">
      <t>カナラ</t>
    </rPh>
    <rPh sb="137" eb="139">
      <t>モクヒョウ</t>
    </rPh>
    <rPh sb="139" eb="141">
      <t>メンセキ</t>
    </rPh>
    <rPh sb="143" eb="145">
      <t>キニュウ</t>
    </rPh>
    <rPh sb="154" eb="157">
      <t>シュウヤクガタ</t>
    </rPh>
    <rPh sb="157" eb="159">
      <t>ノウギョウ</t>
    </rPh>
    <rPh sb="159" eb="161">
      <t>ケイエイ</t>
    </rPh>
    <rPh sb="161" eb="163">
      <t>ユウセン</t>
    </rPh>
    <rPh sb="163" eb="164">
      <t>ワク</t>
    </rPh>
    <rPh sb="165" eb="167">
      <t>キボウ</t>
    </rPh>
    <rPh sb="169" eb="171">
      <t>バアイ</t>
    </rPh>
    <rPh sb="174" eb="176">
      <t>モクヒョウ</t>
    </rPh>
    <rPh sb="176" eb="178">
      <t>メンセキ</t>
    </rPh>
    <rPh sb="180" eb="181">
      <t>モト</t>
    </rPh>
    <rPh sb="186" eb="187">
      <t>ア</t>
    </rPh>
    <rPh sb="189" eb="191">
      <t>フカ</t>
    </rPh>
    <rPh sb="191" eb="194">
      <t>カチガク</t>
    </rPh>
    <rPh sb="196" eb="198">
      <t>サンテイ</t>
    </rPh>
    <rPh sb="199" eb="201">
      <t>ヒツヨウ</t>
    </rPh>
    <rPh sb="206" eb="207">
      <t>カナラ</t>
    </rPh>
    <rPh sb="208" eb="210">
      <t>キニュウ</t>
    </rPh>
    <phoneticPr fontId="5"/>
  </si>
  <si>
    <t>通常・スマート</t>
    <rPh sb="0" eb="2">
      <t>ツウジョウ</t>
    </rPh>
    <phoneticPr fontId="5"/>
  </si>
  <si>
    <t>サービス</t>
    <phoneticPr fontId="5"/>
  </si>
  <si>
    <t>集約型</t>
    <rPh sb="0" eb="3">
      <t>シュウヤクガタ</t>
    </rPh>
    <phoneticPr fontId="5"/>
  </si>
  <si>
    <t>①　付加価値額の拡大　　</t>
    <rPh sb="2" eb="4">
      <t>フカ</t>
    </rPh>
    <rPh sb="4" eb="7">
      <t>カチガク</t>
    </rPh>
    <rPh sb="8" eb="10">
      <t>カクダイ</t>
    </rPh>
    <phoneticPr fontId="5"/>
  </si>
  <si>
    <t>②経営面積の拡大</t>
    <rPh sb="1" eb="3">
      <t>ケイエイ</t>
    </rPh>
    <rPh sb="3" eb="5">
      <t>メンセキ</t>
    </rPh>
    <rPh sb="6" eb="8">
      <t>カクダイ</t>
    </rPh>
    <phoneticPr fontId="5"/>
  </si>
  <si>
    <t>①受託面積拡大</t>
    <rPh sb="1" eb="3">
      <t>ジュタク</t>
    </rPh>
    <rPh sb="3" eb="5">
      <t>メンセキ</t>
    </rPh>
    <rPh sb="5" eb="7">
      <t>カクダイ</t>
    </rPh>
    <phoneticPr fontId="5"/>
  </si>
  <si>
    <t>②作業種類</t>
    <rPh sb="1" eb="3">
      <t>サギョウ</t>
    </rPh>
    <rPh sb="3" eb="5">
      <t>シュルイ</t>
    </rPh>
    <phoneticPr fontId="5"/>
  </si>
  <si>
    <t>①1ha当たり付加価値額</t>
    <rPh sb="4" eb="5">
      <t>ア</t>
    </rPh>
    <rPh sb="7" eb="9">
      <t>フカ</t>
    </rPh>
    <rPh sb="9" eb="11">
      <t>カチ</t>
    </rPh>
    <rPh sb="11" eb="12">
      <t>ガク</t>
    </rPh>
    <phoneticPr fontId="5"/>
  </si>
  <si>
    <t>②労働時間の縮減</t>
    <rPh sb="1" eb="3">
      <t>ロウドウ</t>
    </rPh>
    <rPh sb="3" eb="5">
      <t>ジカン</t>
    </rPh>
    <rPh sb="6" eb="8">
      <t>シュクゲン</t>
    </rPh>
    <phoneticPr fontId="5"/>
  </si>
  <si>
    <t>ア直近ポイント</t>
    <rPh sb="1" eb="3">
      <t>チョッキン</t>
    </rPh>
    <phoneticPr fontId="5"/>
  </si>
  <si>
    <t>イ拡大率ポイント</t>
    <rPh sb="1" eb="3">
      <t>カクダイ</t>
    </rPh>
    <rPh sb="3" eb="4">
      <t>リツ</t>
    </rPh>
    <phoneticPr fontId="5"/>
  </si>
  <si>
    <t>ウ増加額ポイント</t>
    <rPh sb="1" eb="3">
      <t>ゾウカ</t>
    </rPh>
    <rPh sb="3" eb="4">
      <t>ガク</t>
    </rPh>
    <phoneticPr fontId="5"/>
  </si>
  <si>
    <t>ア拡大面積</t>
    <rPh sb="1" eb="3">
      <t>カクダイ</t>
    </rPh>
    <rPh sb="3" eb="5">
      <t>メンセキ</t>
    </rPh>
    <phoneticPr fontId="5"/>
  </si>
  <si>
    <t>イ拡大率</t>
    <rPh sb="1" eb="3">
      <t>カクダイ</t>
    </rPh>
    <rPh sb="3" eb="4">
      <t>リツ</t>
    </rPh>
    <phoneticPr fontId="5"/>
  </si>
  <si>
    <t>新規就農者除く</t>
    <rPh sb="0" eb="2">
      <t>シンキ</t>
    </rPh>
    <rPh sb="2" eb="5">
      <t>シュウノウシャ</t>
    </rPh>
    <rPh sb="5" eb="6">
      <t>ノゾ</t>
    </rPh>
    <phoneticPr fontId="5"/>
  </si>
  <si>
    <t>（ア）新規就農者以外</t>
  </si>
  <si>
    <t>（イ）新規就農者</t>
    <rPh sb="3" eb="5">
      <t>シンキ</t>
    </rPh>
    <rPh sb="5" eb="8">
      <t>シュウノウシャ</t>
    </rPh>
    <phoneticPr fontId="5"/>
  </si>
  <si>
    <t>点数</t>
    <rPh sb="0" eb="2">
      <t>テンスウ</t>
    </rPh>
    <phoneticPr fontId="5"/>
  </si>
  <si>
    <t>②農地集積割合の増加</t>
    <rPh sb="1" eb="3">
      <t>ノウチ</t>
    </rPh>
    <rPh sb="3" eb="5">
      <t>シュウセキ</t>
    </rPh>
    <rPh sb="5" eb="7">
      <t>ワリアイ</t>
    </rPh>
    <rPh sb="8" eb="10">
      <t>ゾウカ</t>
    </rPh>
    <phoneticPr fontId="5"/>
  </si>
  <si>
    <t>点数</t>
    <rPh sb="0" eb="2">
      <t>テンスウ</t>
    </rPh>
    <phoneticPr fontId="20"/>
  </si>
  <si>
    <t>③経営管理の高度化</t>
    <rPh sb="1" eb="3">
      <t>ケイエイ</t>
    </rPh>
    <rPh sb="3" eb="5">
      <t>カンリ</t>
    </rPh>
    <rPh sb="6" eb="9">
      <t>コウドカ</t>
    </rPh>
    <phoneticPr fontId="5"/>
  </si>
  <si>
    <t>④新規就農</t>
    <rPh sb="1" eb="3">
      <t>シンキ</t>
    </rPh>
    <rPh sb="3" eb="5">
      <t>シュウノウ</t>
    </rPh>
    <phoneticPr fontId="5"/>
  </si>
  <si>
    <t>⑤農業者の育成</t>
    <rPh sb="1" eb="4">
      <t>ノウギョウシャ</t>
    </rPh>
    <rPh sb="5" eb="7">
      <t>イクセイ</t>
    </rPh>
    <phoneticPr fontId="5"/>
  </si>
  <si>
    <t>⑦輸出の取組</t>
    <phoneticPr fontId="5"/>
  </si>
  <si>
    <t>担保措置の有無（該当の場合「１」を記入）</t>
    <rPh sb="0" eb="2">
      <t>タンポ</t>
    </rPh>
    <rPh sb="2" eb="4">
      <t>ソチ</t>
    </rPh>
    <rPh sb="5" eb="7">
      <t>ウム</t>
    </rPh>
    <rPh sb="8" eb="10">
      <t>ガイトウ</t>
    </rPh>
    <rPh sb="11" eb="13">
      <t>バアイ</t>
    </rPh>
    <rPh sb="17" eb="19">
      <t>キニュウ</t>
    </rPh>
    <phoneticPr fontId="20"/>
  </si>
  <si>
    <t>農地利用効率化等支援事業を要望した理由（自由記載）</t>
    <rPh sb="0" eb="2">
      <t>ノウチ</t>
    </rPh>
    <rPh sb="2" eb="4">
      <t>リヨウ</t>
    </rPh>
    <rPh sb="4" eb="6">
      <t>コウリツ</t>
    </rPh>
    <rPh sb="6" eb="8">
      <t>カトウ</t>
    </rPh>
    <rPh sb="8" eb="10">
      <t>シエン</t>
    </rPh>
    <rPh sb="10" eb="12">
      <t>ジギョウ</t>
    </rPh>
    <rPh sb="13" eb="15">
      <t>ヨウボウ</t>
    </rPh>
    <rPh sb="17" eb="19">
      <t>リユウ</t>
    </rPh>
    <rPh sb="20" eb="22">
      <t>ジユウ</t>
    </rPh>
    <rPh sb="22" eb="24">
      <t>キサイ</t>
    </rPh>
    <phoneticPr fontId="20"/>
  </si>
  <si>
    <t>青色申告を行っている</t>
    <rPh sb="0" eb="2">
      <t>アオイロ</t>
    </rPh>
    <rPh sb="2" eb="4">
      <t>シンコク</t>
    </rPh>
    <rPh sb="5" eb="6">
      <t>オコナ</t>
    </rPh>
    <phoneticPr fontId="3"/>
  </si>
  <si>
    <t>青色申告を行っているに「１」</t>
    <phoneticPr fontId="5"/>
  </si>
  <si>
    <t>設定する成果目標（Ⅰ①、Ⅰ③、Ⅰ⑤のように記載）</t>
    <rPh sb="21" eb="23">
      <t>キサイ</t>
    </rPh>
    <phoneticPr fontId="5"/>
  </si>
  <si>
    <t>整理番号（助成対象者の順に1,2,3…と番号を記載)</t>
    <rPh sb="0" eb="2">
      <t>セイリ</t>
    </rPh>
    <rPh sb="2" eb="3">
      <t>バン</t>
    </rPh>
    <rPh sb="5" eb="7">
      <t>ジョセイ</t>
    </rPh>
    <rPh sb="7" eb="10">
      <t>タイショウシャ</t>
    </rPh>
    <rPh sb="11" eb="12">
      <t>ジュン</t>
    </rPh>
    <rPh sb="20" eb="22">
      <t>バンゴウ</t>
    </rPh>
    <rPh sb="23" eb="25">
      <t>キサイ</t>
    </rPh>
    <phoneticPr fontId="5"/>
  </si>
  <si>
    <t>本事業の助成対象者のうち農地中間管理機構から賃借権等の設定等を受けた者である場合は、「1」を記入</t>
    <rPh sb="0" eb="3">
      <t>ホンジギョウ</t>
    </rPh>
    <rPh sb="4" eb="9">
      <t>ジョセイタイショウシャ</t>
    </rPh>
    <rPh sb="12" eb="14">
      <t>ノウチ</t>
    </rPh>
    <rPh sb="14" eb="20">
      <t>チュウカンカンリキコウ</t>
    </rPh>
    <rPh sb="22" eb="26">
      <t>チンシャクケントウ</t>
    </rPh>
    <rPh sb="27" eb="30">
      <t>セッテイトウ</t>
    </rPh>
    <rPh sb="31" eb="32">
      <t>ウ</t>
    </rPh>
    <rPh sb="34" eb="35">
      <t>モノ</t>
    </rPh>
    <rPh sb="38" eb="40">
      <t>バアイ</t>
    </rPh>
    <rPh sb="46" eb="48">
      <t>キニュウ</t>
    </rPh>
    <phoneticPr fontId="5"/>
  </si>
  <si>
    <t>経営面積等入力</t>
    <rPh sb="0" eb="4">
      <t>ケイエイメンセキ</t>
    </rPh>
    <rPh sb="4" eb="5">
      <t>トウ</t>
    </rPh>
    <rPh sb="5" eb="7">
      <t>ニュウリョク</t>
    </rPh>
    <phoneticPr fontId="20"/>
  </si>
  <si>
    <t>配分基準項目②経営面積の拡大の分類（入力により区分を②経営面積の拡大の該当欄に表示。）</t>
    <phoneticPr fontId="20"/>
  </si>
  <si>
    <t>農地中間管理機構から賃借権等の設定等を受けており、かつ、目標年度に現状より４ha（施設園芸作の場合は 20％、果樹作の場合は10％）以上の経営面積の拡大を行うこととしている。</t>
    <phoneticPr fontId="20"/>
  </si>
  <si>
    <t>農地中間管理機構から賃借権等の設定等を受けており、かつ、目標年度に現状より２ha（施設園芸作の場合は 10％、果樹作の場合は５％）以上の経営面積の拡大を行うこととしている。</t>
    <phoneticPr fontId="20"/>
  </si>
  <si>
    <t>農地中間管理機構から賃借権等の設定等を受けており、かつ、目標年度に現状より経営面積の拡大を行うこととしている、又は目標年度に現状より４ha（施設園芸作の場合は20％、果樹作の場合は10％）以上の経営面積の拡大を行うこととしている。</t>
    <phoneticPr fontId="20"/>
  </si>
  <si>
    <t>農地中間管理機構から賃借権等の設定等を受けている、又は目標年度に現状より２ha（施設園芸作の場合は10％、果樹作の場合は５％）以上の経営面積の拡大を行うこととしている。</t>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</si>
</sst>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除税額 &quot;#,##0&quot;円&quot;;[Red]\-#,##0"/>
    <numFmt numFmtId="177" formatCode="&quot;うち国費 &quot;#,##0&quot;円&quot;;[Red]\-#,##0"/>
    <numFmt numFmtId="178" formatCode="0.00_ "/>
    <numFmt numFmtId="179" formatCode="#,##0;&quot;△ &quot;#,##0"/>
    <numFmt numFmtId="180" formatCode="0.0%"/>
    <numFmt numFmtId="181" formatCode="#,##0_ ;[Red]\-#,##0\ "/>
    <numFmt numFmtId="182" formatCode="#,##0.00_);[Red]\(#,##0.00\)"/>
  </numFmts>
  <fonts count="31">
    <font>
      <sz val="11"/>
      <color theme="1"/>
      <name val="ＭＳ Ｐゴシック"/>
      <family val="3"/>
      <charset val="128"/>
      <scheme val="minor"/>
    </font>
    <font>
      <sz val="11"/>
      <name val="ＭＳ 明朝"/>
      <family val="1"/>
      <charset val="128"/>
    </font>
    <font>
      <sz val="6"/>
      <name val="ＭＳ 明朝"/>
      <family val="1"/>
      <charset val="128"/>
    </font>
    <font>
      <sz val="11"/>
      <name val="ＭＳ Ｐゴシック"/>
      <family val="3"/>
      <charset val="128"/>
    </font>
    <font>
      <sz val="14"/>
      <name val="ＭＳ 明朝"/>
      <family val="1"/>
      <charset val="128"/>
    </font>
    <font>
      <sz val="6"/>
      <name val="ＭＳ Ｐゴシック"/>
      <family val="3"/>
      <charset val="128"/>
    </font>
    <font>
      <sz val="10"/>
      <name val="ＭＳ 明朝"/>
      <family val="1"/>
      <charset val="128"/>
    </font>
    <font>
      <sz val="9"/>
      <name val="ＭＳ 明朝"/>
      <family val="1"/>
      <charset val="128"/>
    </font>
    <font>
      <sz val="12"/>
      <name val="ＭＳ 明朝"/>
      <family val="1"/>
      <charset val="128"/>
    </font>
    <font>
      <sz val="8"/>
      <name val="ＭＳ 明朝"/>
      <family val="1"/>
      <charset val="128"/>
    </font>
    <font>
      <sz val="9"/>
      <name val="ＭＳ Ｐゴシック"/>
      <family val="3"/>
      <charset val="128"/>
    </font>
    <font>
      <sz val="8"/>
      <name val="ＭＳ Ｐゴシック"/>
      <family val="3"/>
      <charset val="128"/>
    </font>
    <font>
      <sz val="12"/>
      <name val="ＭＳ Ｐゴシック"/>
      <family val="3"/>
      <charset val="128"/>
    </font>
    <font>
      <sz val="10"/>
      <name val="ＭＳ Ｐゴシック"/>
      <family val="3"/>
      <charset val="128"/>
    </font>
    <font>
      <sz val="16"/>
      <name val="ＭＳ Ｐゴシック"/>
      <family val="3"/>
      <charset val="128"/>
    </font>
    <font>
      <b/>
      <sz val="8"/>
      <name val="ＭＳ 明朝"/>
      <family val="1"/>
      <charset val="128"/>
    </font>
    <font>
      <sz val="7"/>
      <name val="ＭＳ 明朝"/>
      <family val="1"/>
      <charset val="128"/>
    </font>
    <font>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scheme val="minor"/>
    </font>
    <font>
      <sz val="8"/>
      <name val="ＭＳ 明朝"/>
      <family val="1"/>
    </font>
    <font>
      <sz val="6"/>
      <name val="ＭＳ 明朝"/>
      <family val="1"/>
    </font>
    <font>
      <sz val="10"/>
      <name val="ＭＳ 明朝"/>
      <family val="1"/>
    </font>
    <font>
      <sz val="5"/>
      <name val="ＭＳ 明朝"/>
      <family val="1"/>
    </font>
    <font>
      <strike/>
      <sz val="8"/>
      <name val="ＭＳ 明朝"/>
      <family val="1"/>
    </font>
    <font>
      <sz val="9"/>
      <color theme="1"/>
      <name val="ＭＳ Ｐゴシック"/>
      <family val="3"/>
      <charset val="128"/>
      <scheme val="minor"/>
    </font>
    <font>
      <b/>
      <sz val="9"/>
      <name val="ＭＳ 明朝"/>
      <family val="1"/>
      <charset val="128"/>
    </font>
    <font>
      <sz val="9"/>
      <color theme="1"/>
      <name val="ＭＳ 明朝"/>
      <family val="1"/>
      <charset val="128"/>
    </font>
    <font>
      <sz val="9"/>
      <name val="ＭＳ 明朝"/>
      <family val="1"/>
    </font>
    <font>
      <sz val="9"/>
      <color indexed="81"/>
      <name val="MS P ゴシック"/>
      <family val="3"/>
      <charset val="128"/>
    </font>
  </fonts>
  <fills count="6">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C000"/>
        <bgColor indexed="64"/>
      </patternFill>
    </fill>
  </fills>
  <borders count="61">
    <border>
      <left/>
      <right/>
      <top/>
      <bottom/>
      <diagonal/>
    </border>
    <border>
      <left style="thin">
        <color indexed="64"/>
      </left>
      <right/>
      <top style="thin">
        <color indexed="64"/>
      </top>
      <bottom/>
      <diagonal/>
    </border>
    <border>
      <left/>
      <right style="double">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diagonal/>
    </border>
    <border>
      <left style="double">
        <color indexed="64"/>
      </left>
      <right/>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uble">
        <color indexed="64"/>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style="thin">
        <color indexed="64"/>
      </top>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style="double">
        <color indexed="64"/>
      </right>
      <top style="thin">
        <color indexed="64"/>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double">
        <color indexed="64"/>
      </right>
      <top/>
      <bottom style="thin">
        <color indexed="64"/>
      </bottom>
      <diagonal/>
    </border>
  </borders>
  <cellStyleXfs count="20">
    <xf numFmtId="0" fontId="0" fillId="0" borderId="0">
      <alignment vertical="center"/>
    </xf>
    <xf numFmtId="9" fontId="3" fillId="0" borderId="0" applyFont="0" applyFill="0" applyBorder="0" applyAlignment="0" applyProtection="0">
      <alignment vertical="center"/>
    </xf>
    <xf numFmtId="9" fontId="17"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3" fillId="0" borderId="0">
      <alignment vertical="center"/>
    </xf>
    <xf numFmtId="0" fontId="3" fillId="0" borderId="0">
      <alignment vertical="center"/>
    </xf>
    <xf numFmtId="0" fontId="3" fillId="0" borderId="0"/>
    <xf numFmtId="0" fontId="3" fillId="0" borderId="0"/>
    <xf numFmtId="0" fontId="1" fillId="0" borderId="0">
      <alignment vertical="center"/>
    </xf>
    <xf numFmtId="0" fontId="1" fillId="0" borderId="0">
      <alignment vertical="center"/>
    </xf>
    <xf numFmtId="0" fontId="4" fillId="0" borderId="0"/>
    <xf numFmtId="9" fontId="1" fillId="0" borderId="0" applyFont="0" applyFill="0" applyBorder="0" applyAlignment="0" applyProtection="0">
      <alignment vertical="center"/>
    </xf>
    <xf numFmtId="9" fontId="17" fillId="0" borderId="0" applyFont="0" applyFill="0" applyBorder="0" applyAlignment="0" applyProtection="0">
      <alignment vertical="center"/>
    </xf>
    <xf numFmtId="38" fontId="17" fillId="0" borderId="0" applyFont="0" applyFill="0" applyBorder="0" applyAlignment="0" applyProtection="0">
      <alignment vertical="center"/>
    </xf>
  </cellStyleXfs>
  <cellXfs count="624">
    <xf numFmtId="0" fontId="0" fillId="0" borderId="0" xfId="0">
      <alignment vertical="center"/>
    </xf>
    <xf numFmtId="0" fontId="10" fillId="0" borderId="0" xfId="0" applyFont="1" applyAlignment="1">
      <alignment horizontal="left" vertical="center"/>
    </xf>
    <xf numFmtId="176" fontId="13" fillId="0" borderId="0" xfId="2" applyNumberFormat="1" applyFont="1" applyFill="1" applyBorder="1" applyAlignment="1">
      <alignment horizontal="center" vertical="center"/>
    </xf>
    <xf numFmtId="177" fontId="13" fillId="0" borderId="0" xfId="2" applyNumberFormat="1" applyFont="1" applyFill="1" applyBorder="1" applyAlignment="1">
      <alignment horizontal="center" vertical="center"/>
    </xf>
    <xf numFmtId="38" fontId="13" fillId="0" borderId="0" xfId="3" applyFont="1" applyFill="1" applyBorder="1" applyProtection="1">
      <alignment vertical="center"/>
      <protection locked="0"/>
    </xf>
    <xf numFmtId="0" fontId="14" fillId="0" borderId="0" xfId="0" applyFont="1">
      <alignment vertical="center"/>
    </xf>
    <xf numFmtId="0" fontId="8" fillId="0" borderId="0" xfId="7" applyFont="1" applyProtection="1">
      <alignment vertical="center"/>
      <protection locked="0"/>
    </xf>
    <xf numFmtId="0" fontId="13" fillId="0" borderId="0" xfId="0" applyFont="1">
      <alignment vertical="center"/>
    </xf>
    <xf numFmtId="0" fontId="11" fillId="0" borderId="0" xfId="0" applyFont="1">
      <alignment vertical="center"/>
    </xf>
    <xf numFmtId="0" fontId="14" fillId="0" borderId="0" xfId="0" applyFont="1" applyAlignment="1">
      <alignment horizontal="center" vertical="center"/>
    </xf>
    <xf numFmtId="0" fontId="13" fillId="0" borderId="0" xfId="7" applyFont="1" applyAlignment="1" applyProtection="1">
      <alignment horizontal="center" vertical="center"/>
      <protection locked="0"/>
    </xf>
    <xf numFmtId="0" fontId="14" fillId="0" borderId="0" xfId="0" applyFont="1" applyAlignment="1">
      <alignment vertical="top"/>
    </xf>
    <xf numFmtId="0" fontId="13" fillId="0" borderId="0" xfId="7" applyFont="1" applyProtection="1">
      <alignment vertical="center"/>
      <protection locked="0"/>
    </xf>
    <xf numFmtId="0" fontId="6" fillId="0" borderId="0" xfId="7" applyFont="1">
      <alignment vertical="center"/>
    </xf>
    <xf numFmtId="0" fontId="13" fillId="0" borderId="0" xfId="7" applyFont="1" applyAlignment="1" applyProtection="1">
      <alignment vertical="center" shrinkToFit="1"/>
      <protection locked="0"/>
    </xf>
    <xf numFmtId="0" fontId="11" fillId="0" borderId="0" xfId="7" applyFont="1" applyAlignment="1" applyProtection="1">
      <alignment vertical="center" shrinkToFit="1"/>
      <protection locked="0"/>
    </xf>
    <xf numFmtId="0" fontId="10" fillId="0" borderId="0" xfId="7" applyFont="1" applyProtection="1">
      <alignment vertical="center"/>
      <protection locked="0"/>
    </xf>
    <xf numFmtId="0" fontId="13" fillId="0" borderId="0" xfId="7" applyFont="1" applyAlignment="1" applyProtection="1">
      <alignment horizontal="center" vertical="center" shrinkToFit="1"/>
      <protection locked="0"/>
    </xf>
    <xf numFmtId="0" fontId="13" fillId="0" borderId="0" xfId="7" applyFont="1" applyAlignment="1" applyProtection="1">
      <alignment horizontal="center" vertical="top" shrinkToFit="1"/>
      <protection locked="0"/>
    </xf>
    <xf numFmtId="0" fontId="18" fillId="0" borderId="0" xfId="7" applyFont="1" applyProtection="1">
      <alignment vertical="center"/>
      <protection locked="0"/>
    </xf>
    <xf numFmtId="0" fontId="1" fillId="0" borderId="0" xfId="7" applyProtection="1">
      <alignment vertical="center"/>
      <protection locked="0"/>
    </xf>
    <xf numFmtId="0" fontId="9" fillId="0" borderId="4" xfId="7" applyFont="1" applyBorder="1" applyAlignment="1" applyProtection="1">
      <alignment horizontal="center" vertical="center" wrapText="1"/>
      <protection locked="0"/>
    </xf>
    <xf numFmtId="0" fontId="15" fillId="0" borderId="13" xfId="7" applyFont="1" applyBorder="1" applyProtection="1">
      <alignment vertical="center"/>
      <protection locked="0"/>
    </xf>
    <xf numFmtId="0" fontId="9" fillId="0" borderId="11" xfId="7" applyFont="1" applyBorder="1" applyAlignment="1" applyProtection="1">
      <alignment horizontal="center" wrapText="1"/>
      <protection locked="0"/>
    </xf>
    <xf numFmtId="0" fontId="9" fillId="0" borderId="11" xfId="7" applyFont="1" applyBorder="1" applyAlignment="1" applyProtection="1">
      <alignment horizontal="center" vertical="center" wrapText="1"/>
      <protection locked="0"/>
    </xf>
    <xf numFmtId="0" fontId="9" fillId="0" borderId="6" xfId="7" applyFont="1" applyBorder="1" applyAlignment="1" applyProtection="1">
      <alignment horizontal="center" vertical="center" wrapText="1"/>
      <protection locked="0"/>
    </xf>
    <xf numFmtId="0" fontId="21" fillId="0" borderId="6" xfId="7" applyFont="1" applyBorder="1" applyAlignment="1" applyProtection="1">
      <alignment horizontal="center" vertical="center" wrapText="1"/>
      <protection locked="0"/>
    </xf>
    <xf numFmtId="0" fontId="21" fillId="0" borderId="14" xfId="7" applyFont="1" applyBorder="1" applyAlignment="1" applyProtection="1">
      <alignment horizontal="center" vertical="center" wrapText="1"/>
      <protection locked="0"/>
    </xf>
    <xf numFmtId="0" fontId="21" fillId="0" borderId="4" xfId="7" applyFont="1" applyBorder="1" applyAlignment="1" applyProtection="1">
      <alignment horizontal="center" vertical="center" wrapText="1"/>
      <protection locked="0"/>
    </xf>
    <xf numFmtId="0" fontId="9" fillId="0" borderId="3" xfId="7" applyFont="1" applyBorder="1" applyAlignment="1" applyProtection="1">
      <alignment horizontal="center" vertical="center" wrapText="1"/>
      <protection locked="0"/>
    </xf>
    <xf numFmtId="0" fontId="9" fillId="0" borderId="49" xfId="9" applyFont="1" applyBorder="1" applyAlignment="1" applyProtection="1">
      <alignment horizontal="center" vertical="center" wrapText="1"/>
      <protection locked="0"/>
    </xf>
    <xf numFmtId="0" fontId="9" fillId="0" borderId="11" xfId="9" applyFont="1" applyBorder="1" applyAlignment="1" applyProtection="1">
      <alignment horizontal="center" vertical="top" wrapText="1"/>
      <protection locked="0"/>
    </xf>
    <xf numFmtId="0" fontId="9" fillId="0" borderId="27" xfId="9" applyFont="1" applyBorder="1" applyAlignment="1" applyProtection="1">
      <alignment horizontal="center" vertical="center" wrapText="1"/>
      <protection locked="0"/>
    </xf>
    <xf numFmtId="0" fontId="6" fillId="0" borderId="0" xfId="9" applyFont="1">
      <alignment vertical="center"/>
    </xf>
    <xf numFmtId="0" fontId="13" fillId="0" borderId="0" xfId="7" applyFont="1" applyAlignment="1" applyProtection="1">
      <alignment vertical="top"/>
      <protection locked="0"/>
    </xf>
    <xf numFmtId="0" fontId="18" fillId="0" borderId="0" xfId="0" applyFont="1">
      <alignment vertical="center"/>
    </xf>
    <xf numFmtId="0" fontId="10" fillId="0" borderId="0" xfId="0" applyFont="1">
      <alignment vertical="center"/>
    </xf>
    <xf numFmtId="0" fontId="19" fillId="0" borderId="0" xfId="9" applyFont="1" applyAlignment="1" applyProtection="1">
      <alignment vertical="center" wrapText="1"/>
      <protection locked="0"/>
    </xf>
    <xf numFmtId="0" fontId="10" fillId="0" borderId="0" xfId="0" applyFont="1" applyAlignment="1">
      <alignment horizontal="center" vertical="center"/>
    </xf>
    <xf numFmtId="0" fontId="9" fillId="0" borderId="6" xfId="7" applyFont="1" applyBorder="1" applyAlignment="1" applyProtection="1">
      <alignment horizontal="center" vertical="center"/>
      <protection locked="0"/>
    </xf>
    <xf numFmtId="0" fontId="9" fillId="0" borderId="4" xfId="0" applyFont="1" applyBorder="1" applyAlignment="1">
      <alignment horizontal="center" vertical="center" wrapText="1"/>
    </xf>
    <xf numFmtId="0" fontId="12" fillId="0" borderId="0" xfId="0" applyFont="1" applyAlignment="1">
      <alignment horizontal="left" vertical="center"/>
    </xf>
    <xf numFmtId="0" fontId="9" fillId="0" borderId="0" xfId="7" applyFont="1" applyProtection="1">
      <alignment vertical="center"/>
      <protection locked="0"/>
    </xf>
    <xf numFmtId="0" fontId="7" fillId="0" borderId="0" xfId="7" applyFont="1" applyProtection="1">
      <alignment vertical="center"/>
      <protection locked="0"/>
    </xf>
    <xf numFmtId="0" fontId="21" fillId="0" borderId="8" xfId="7" applyFont="1" applyBorder="1" applyProtection="1">
      <alignment vertical="center"/>
      <protection locked="0"/>
    </xf>
    <xf numFmtId="0" fontId="9" fillId="0" borderId="0" xfId="7" applyFont="1" applyAlignment="1" applyProtection="1">
      <alignment horizontal="left" vertical="center" wrapText="1"/>
      <protection locked="0"/>
    </xf>
    <xf numFmtId="0" fontId="7" fillId="0" borderId="0" xfId="7" applyFont="1" applyAlignment="1" applyProtection="1">
      <alignment horizontal="left" vertical="center"/>
      <protection locked="0"/>
    </xf>
    <xf numFmtId="0" fontId="9" fillId="0" borderId="4" xfId="7" applyFont="1" applyBorder="1" applyAlignment="1">
      <alignment horizontal="center" vertical="center"/>
    </xf>
    <xf numFmtId="0" fontId="21" fillId="0" borderId="0" xfId="7" applyFont="1" applyProtection="1">
      <alignment vertical="center"/>
      <protection locked="0"/>
    </xf>
    <xf numFmtId="0" fontId="7" fillId="0" borderId="0" xfId="7" applyFont="1" applyAlignment="1" applyProtection="1">
      <alignment horizontal="center" vertical="center"/>
      <protection locked="0"/>
    </xf>
    <xf numFmtId="0" fontId="9" fillId="0" borderId="4" xfId="7" applyFont="1" applyBorder="1" applyAlignment="1" applyProtection="1">
      <alignment horizontal="center" vertical="center"/>
      <protection locked="0"/>
    </xf>
    <xf numFmtId="0" fontId="9" fillId="0" borderId="4" xfId="7" applyFont="1" applyBorder="1" applyProtection="1">
      <alignment vertical="center"/>
      <protection locked="0"/>
    </xf>
    <xf numFmtId="0" fontId="7" fillId="0" borderId="0" xfId="7" applyFont="1" applyAlignment="1" applyProtection="1">
      <alignment horizontal="center" vertical="center" wrapText="1"/>
      <protection locked="0"/>
    </xf>
    <xf numFmtId="0" fontId="9" fillId="0" borderId="6" xfId="7" applyFont="1" applyBorder="1" applyProtection="1">
      <alignment vertical="center"/>
      <protection locked="0"/>
    </xf>
    <xf numFmtId="0" fontId="9" fillId="0" borderId="4" xfId="0" applyFont="1" applyBorder="1" applyAlignment="1">
      <alignment vertical="center" wrapText="1" shrinkToFit="1"/>
    </xf>
    <xf numFmtId="0" fontId="9" fillId="0" borderId="4" xfId="0" applyFont="1" applyBorder="1" applyAlignment="1">
      <alignment horizontal="center" vertical="center" wrapText="1" shrinkToFit="1"/>
    </xf>
    <xf numFmtId="0" fontId="7" fillId="0" borderId="0" xfId="7" applyFont="1" applyAlignment="1" applyProtection="1">
      <alignment vertical="center" wrapText="1"/>
      <protection locked="0"/>
    </xf>
    <xf numFmtId="0" fontId="9" fillId="0" borderId="25" xfId="0" applyFont="1" applyBorder="1" applyAlignment="1">
      <alignment vertical="center" wrapText="1" shrinkToFit="1"/>
    </xf>
    <xf numFmtId="0" fontId="9" fillId="0" borderId="0" xfId="7" applyFont="1" applyAlignment="1" applyProtection="1">
      <alignment horizontal="right" vertical="center"/>
      <protection locked="0"/>
    </xf>
    <xf numFmtId="0" fontId="9" fillId="0" borderId="0" xfId="0" applyFont="1" applyAlignment="1">
      <alignment horizontal="left" vertical="top" wrapText="1" shrinkToFit="1"/>
    </xf>
    <xf numFmtId="0" fontId="9" fillId="0" borderId="0" xfId="0" applyFont="1" applyAlignment="1">
      <alignment vertical="center" wrapText="1" shrinkToFit="1"/>
    </xf>
    <xf numFmtId="0" fontId="9" fillId="0" borderId="0" xfId="0" applyFont="1" applyAlignment="1">
      <alignment horizontal="center" vertical="center" wrapText="1" shrinkToFit="1"/>
    </xf>
    <xf numFmtId="0" fontId="9" fillId="0" borderId="6" xfId="7" applyFont="1" applyBorder="1" applyAlignment="1" applyProtection="1">
      <alignment horizontal="left" vertical="center"/>
      <protection locked="0"/>
    </xf>
    <xf numFmtId="0" fontId="9" fillId="0" borderId="4" xfId="0" applyFont="1" applyBorder="1" applyAlignment="1">
      <alignment vertical="center" wrapText="1"/>
    </xf>
    <xf numFmtId="0" fontId="9" fillId="0" borderId="25" xfId="0" applyFont="1" applyBorder="1" applyAlignment="1">
      <alignment horizontal="center" vertical="center" wrapText="1"/>
    </xf>
    <xf numFmtId="0" fontId="7" fillId="0" borderId="0" xfId="0" applyFont="1" applyAlignment="1">
      <alignment vertical="center" wrapText="1"/>
    </xf>
    <xf numFmtId="0" fontId="9" fillId="0" borderId="0" xfId="0" applyFont="1" applyAlignment="1">
      <alignment horizontal="left" vertical="top" wrapText="1"/>
    </xf>
    <xf numFmtId="0" fontId="2" fillId="0" borderId="4" xfId="0" applyFont="1" applyBorder="1" applyAlignment="1">
      <alignment vertical="center" wrapText="1" shrinkToFit="1"/>
    </xf>
    <xf numFmtId="0" fontId="9" fillId="0" borderId="0" xfId="7" applyFont="1" applyAlignment="1" applyProtection="1">
      <alignment horizontal="left" vertical="center"/>
      <protection locked="0"/>
    </xf>
    <xf numFmtId="0" fontId="7" fillId="0" borderId="0" xfId="0" applyFont="1" applyAlignment="1">
      <alignment horizontal="left" vertical="center"/>
    </xf>
    <xf numFmtId="0" fontId="7" fillId="0" borderId="0" xfId="0" applyFont="1" applyAlignment="1">
      <alignment horizontal="left" vertical="center" wrapText="1"/>
    </xf>
    <xf numFmtId="0" fontId="21" fillId="0" borderId="0" xfId="7" applyFont="1" applyAlignment="1" applyProtection="1">
      <alignment horizontal="left" vertical="center"/>
      <protection locked="0"/>
    </xf>
    <xf numFmtId="0" fontId="9" fillId="0" borderId="0" xfId="7" applyFont="1" applyAlignment="1" applyProtection="1">
      <alignment horizontal="center" vertical="center" textRotation="255"/>
      <protection locked="0"/>
    </xf>
    <xf numFmtId="0" fontId="9" fillId="0" borderId="6" xfId="0" applyFont="1" applyBorder="1" applyAlignment="1">
      <alignment horizontal="center" vertical="center"/>
    </xf>
    <xf numFmtId="0" fontId="9" fillId="0" borderId="1" xfId="0" applyFont="1" applyBorder="1" applyAlignment="1">
      <alignment horizontal="center" vertical="center"/>
    </xf>
    <xf numFmtId="0" fontId="9" fillId="0" borderId="15" xfId="0" applyFont="1" applyBorder="1" applyAlignment="1">
      <alignment horizontal="center" vertical="center"/>
    </xf>
    <xf numFmtId="0" fontId="11" fillId="0" borderId="0" xfId="7" applyFont="1" applyProtection="1">
      <alignment vertical="center"/>
      <protection locked="0"/>
    </xf>
    <xf numFmtId="0" fontId="21" fillId="0" borderId="8" xfId="7" applyFont="1" applyBorder="1" applyAlignment="1" applyProtection="1">
      <alignment horizontal="left" vertical="center" wrapText="1"/>
      <protection locked="0"/>
    </xf>
    <xf numFmtId="0" fontId="21" fillId="0" borderId="4" xfId="7" applyFont="1" applyBorder="1" applyAlignment="1" applyProtection="1">
      <alignment horizontal="center" vertical="center"/>
      <protection locked="0"/>
    </xf>
    <xf numFmtId="0" fontId="21" fillId="0" borderId="4" xfId="7" applyFont="1" applyBorder="1" applyProtection="1">
      <alignment vertical="center"/>
      <protection locked="0"/>
    </xf>
    <xf numFmtId="0" fontId="21" fillId="0" borderId="3" xfId="7" applyFont="1" applyBorder="1" applyAlignment="1" applyProtection="1">
      <alignment horizontal="center" vertical="center" textRotation="255" wrapText="1"/>
      <protection locked="0"/>
    </xf>
    <xf numFmtId="0" fontId="21" fillId="0" borderId="4" xfId="7" applyFont="1" applyBorder="1" applyAlignment="1" applyProtection="1">
      <alignment horizontal="center" vertical="center" shrinkToFit="1"/>
      <protection locked="0"/>
    </xf>
    <xf numFmtId="0" fontId="9" fillId="0" borderId="10" xfId="9" applyFont="1" applyBorder="1" applyAlignment="1" applyProtection="1">
      <alignment horizontal="center" vertical="center" wrapText="1"/>
      <protection locked="0"/>
    </xf>
    <xf numFmtId="0" fontId="9" fillId="0" borderId="45" xfId="7" applyFont="1" applyBorder="1" applyAlignment="1" applyProtection="1">
      <alignment horizontal="center" vertical="center" wrapText="1"/>
      <protection locked="0"/>
    </xf>
    <xf numFmtId="0" fontId="7" fillId="0" borderId="0" xfId="7" applyFont="1" applyAlignment="1" applyProtection="1">
      <alignment vertical="center" textRotation="255" wrapText="1"/>
      <protection locked="0"/>
    </xf>
    <xf numFmtId="0" fontId="21" fillId="0" borderId="16" xfId="7" applyFont="1" applyBorder="1" applyAlignment="1" applyProtection="1">
      <alignment vertical="top" wrapText="1"/>
      <protection locked="0"/>
    </xf>
    <xf numFmtId="0" fontId="7" fillId="3" borderId="22" xfId="0" applyFont="1" applyFill="1" applyBorder="1" applyAlignment="1" applyProtection="1">
      <alignment horizontal="center" vertical="center"/>
      <protection locked="0"/>
    </xf>
    <xf numFmtId="0" fontId="9" fillId="0" borderId="27" xfId="9" applyFont="1" applyBorder="1" applyAlignment="1" applyProtection="1">
      <alignment vertical="center" textRotation="255" wrapText="1"/>
      <protection locked="0"/>
    </xf>
    <xf numFmtId="0" fontId="9" fillId="0" borderId="3" xfId="7" applyFont="1" applyBorder="1" applyAlignment="1" applyProtection="1">
      <alignment vertical="top" wrapText="1"/>
      <protection locked="0"/>
    </xf>
    <xf numFmtId="0" fontId="7" fillId="0" borderId="4" xfId="7" applyFont="1" applyBorder="1" applyAlignment="1" applyProtection="1">
      <alignment vertical="center" wrapText="1"/>
      <protection locked="0"/>
    </xf>
    <xf numFmtId="0" fontId="7" fillId="0" borderId="4" xfId="7" applyFont="1" applyBorder="1" applyAlignment="1" applyProtection="1">
      <alignment horizontal="center" vertical="center" wrapText="1"/>
      <protection locked="0"/>
    </xf>
    <xf numFmtId="0" fontId="7" fillId="0" borderId="4" xfId="7" applyFont="1" applyBorder="1" applyAlignment="1" applyProtection="1">
      <alignment horizontal="center" vertical="center" shrinkToFit="1"/>
      <protection locked="0"/>
    </xf>
    <xf numFmtId="0" fontId="26" fillId="0" borderId="4" xfId="0" applyFont="1" applyBorder="1" applyAlignment="1">
      <alignment vertical="center" textRotation="255"/>
    </xf>
    <xf numFmtId="0" fontId="26" fillId="0" borderId="4" xfId="0" applyFont="1" applyBorder="1" applyAlignment="1">
      <alignment vertical="center" wrapText="1"/>
    </xf>
    <xf numFmtId="0" fontId="9" fillId="0" borderId="49" xfId="7" applyFont="1" applyBorder="1" applyAlignment="1" applyProtection="1">
      <alignment vertical="center" wrapText="1" shrinkToFit="1"/>
      <protection locked="0"/>
    </xf>
    <xf numFmtId="0" fontId="9" fillId="0" borderId="3" xfId="7" applyFont="1" applyBorder="1" applyAlignment="1" applyProtection="1">
      <alignment vertical="center" wrapText="1" shrinkToFit="1"/>
      <protection locked="0"/>
    </xf>
    <xf numFmtId="0" fontId="9" fillId="0" borderId="49" xfId="9" applyFont="1" applyBorder="1" applyAlignment="1" applyProtection="1">
      <alignment vertical="center" textRotation="255" wrapText="1"/>
      <protection locked="0"/>
    </xf>
    <xf numFmtId="0" fontId="9" fillId="0" borderId="3" xfId="9" applyFont="1" applyBorder="1" applyAlignment="1" applyProtection="1">
      <alignment vertical="top" wrapText="1"/>
      <protection locked="0"/>
    </xf>
    <xf numFmtId="0" fontId="9" fillId="0" borderId="3" xfId="7" applyFont="1" applyBorder="1" applyAlignment="1" applyProtection="1">
      <alignment vertical="center" wrapText="1"/>
      <protection locked="0"/>
    </xf>
    <xf numFmtId="0" fontId="7" fillId="3" borderId="4" xfId="7" applyFont="1" applyFill="1" applyBorder="1" applyAlignment="1" applyProtection="1">
      <alignment horizontal="center" vertical="center" shrinkToFit="1"/>
      <protection locked="0"/>
    </xf>
    <xf numFmtId="179" fontId="7" fillId="3" borderId="4" xfId="2" applyNumberFormat="1" applyFont="1" applyFill="1" applyBorder="1" applyAlignment="1" applyProtection="1">
      <alignment vertical="center"/>
      <protection locked="0"/>
    </xf>
    <xf numFmtId="0" fontId="7" fillId="4" borderId="4" xfId="7" applyFont="1" applyFill="1" applyBorder="1" applyAlignment="1" applyProtection="1">
      <alignment horizontal="center" vertical="center"/>
      <protection locked="0"/>
    </xf>
    <xf numFmtId="179" fontId="7" fillId="3" borderId="4" xfId="3" applyNumberFormat="1" applyFont="1" applyFill="1" applyBorder="1" applyAlignment="1" applyProtection="1">
      <alignment vertical="center"/>
      <protection locked="0"/>
    </xf>
    <xf numFmtId="0" fontId="7" fillId="4" borderId="4" xfId="7" applyFont="1" applyFill="1" applyBorder="1" applyAlignment="1" applyProtection="1">
      <alignment horizontal="center" vertical="center" shrinkToFit="1"/>
      <protection locked="0"/>
    </xf>
    <xf numFmtId="0" fontId="7" fillId="3" borderId="4" xfId="3" applyNumberFormat="1" applyFont="1" applyFill="1" applyBorder="1" applyAlignment="1" applyProtection="1">
      <alignment vertical="center" shrinkToFit="1"/>
      <protection locked="0"/>
    </xf>
    <xf numFmtId="178" fontId="7" fillId="4" borderId="4" xfId="1" applyNumberFormat="1" applyFont="1" applyFill="1" applyBorder="1" applyAlignment="1" applyProtection="1">
      <alignment vertical="center" shrinkToFit="1"/>
      <protection locked="0"/>
    </xf>
    <xf numFmtId="0" fontId="9" fillId="0" borderId="16" xfId="7" applyFont="1" applyBorder="1" applyAlignment="1" applyProtection="1">
      <alignment vertical="top" wrapText="1" shrinkToFit="1"/>
      <protection locked="0"/>
    </xf>
    <xf numFmtId="0" fontId="9" fillId="0" borderId="1" xfId="7" applyFont="1" applyBorder="1" applyAlignment="1" applyProtection="1">
      <alignment vertical="top" wrapText="1"/>
      <protection locked="0"/>
    </xf>
    <xf numFmtId="0" fontId="9" fillId="2" borderId="6" xfId="7" applyFont="1" applyFill="1" applyBorder="1" applyAlignment="1" applyProtection="1">
      <alignment vertical="top" wrapText="1"/>
      <protection locked="0"/>
    </xf>
    <xf numFmtId="0" fontId="7" fillId="4" borderId="9" xfId="7" applyFont="1" applyFill="1" applyBorder="1" applyAlignment="1" applyProtection="1">
      <alignment horizontal="center" vertical="center" wrapText="1" shrinkToFit="1"/>
      <protection locked="0"/>
    </xf>
    <xf numFmtId="0" fontId="9" fillId="0" borderId="11" xfId="0" applyFont="1" applyBorder="1" applyAlignment="1" applyProtection="1">
      <alignment vertical="center" wrapText="1"/>
      <protection locked="0"/>
    </xf>
    <xf numFmtId="0" fontId="9" fillId="0" borderId="14" xfId="7" applyFont="1" applyBorder="1" applyAlignment="1" applyProtection="1">
      <alignment horizontal="center" vertical="top" wrapText="1"/>
      <protection locked="0"/>
    </xf>
    <xf numFmtId="0" fontId="7" fillId="3" borderId="5" xfId="7" applyFont="1" applyFill="1" applyBorder="1" applyAlignment="1" applyProtection="1">
      <alignment horizontal="center" vertical="center" shrinkToFit="1"/>
      <protection locked="0"/>
    </xf>
    <xf numFmtId="0" fontId="9" fillId="0" borderId="16" xfId="0" applyFont="1" applyBorder="1" applyAlignment="1" applyProtection="1">
      <alignment horizontal="center" vertical="center" wrapText="1"/>
      <protection locked="0"/>
    </xf>
    <xf numFmtId="0" fontId="9" fillId="0" borderId="11"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7" fillId="3" borderId="9" xfId="7" applyFont="1" applyFill="1" applyBorder="1" applyAlignment="1" applyProtection="1">
      <alignment horizontal="center" vertical="center" shrinkToFit="1"/>
      <protection locked="0"/>
    </xf>
    <xf numFmtId="40" fontId="7" fillId="0" borderId="4" xfId="7" applyNumberFormat="1" applyFont="1" applyBorder="1" applyAlignment="1" applyProtection="1">
      <alignment horizontal="center" vertical="center" shrinkToFit="1"/>
      <protection locked="0"/>
    </xf>
    <xf numFmtId="38" fontId="7" fillId="0" borderId="4" xfId="7" applyNumberFormat="1" applyFont="1" applyBorder="1" applyAlignment="1" applyProtection="1">
      <alignment horizontal="center" vertical="center" shrinkToFit="1"/>
      <protection locked="0"/>
    </xf>
    <xf numFmtId="180" fontId="7" fillId="0" borderId="4" xfId="7" applyNumberFormat="1" applyFont="1" applyBorder="1" applyAlignment="1" applyProtection="1">
      <alignment vertical="center" shrinkToFit="1"/>
      <protection locked="0"/>
    </xf>
    <xf numFmtId="0" fontId="7" fillId="0" borderId="4" xfId="7" applyFont="1" applyBorder="1" applyAlignment="1" applyProtection="1">
      <alignment horizontal="center" vertical="center"/>
      <protection locked="0"/>
    </xf>
    <xf numFmtId="179" fontId="7" fillId="0" borderId="4" xfId="7" applyNumberFormat="1" applyFont="1" applyBorder="1" applyAlignment="1" applyProtection="1">
      <alignment vertical="center" shrinkToFit="1"/>
      <protection locked="0"/>
    </xf>
    <xf numFmtId="38" fontId="7" fillId="0" borderId="4" xfId="19" applyFont="1" applyBorder="1" applyAlignment="1" applyProtection="1">
      <alignment vertical="center" shrinkToFit="1"/>
      <protection locked="0"/>
    </xf>
    <xf numFmtId="38" fontId="7" fillId="0" borderId="4" xfId="7" applyNumberFormat="1" applyFont="1" applyBorder="1" applyAlignment="1" applyProtection="1">
      <alignment vertical="center" shrinkToFit="1"/>
      <protection locked="0"/>
    </xf>
    <xf numFmtId="0" fontId="9" fillId="2" borderId="1" xfId="7" applyFont="1" applyFill="1" applyBorder="1" applyAlignment="1" applyProtection="1">
      <alignment horizontal="center" vertical="top" wrapText="1"/>
      <protection locked="0"/>
    </xf>
    <xf numFmtId="0" fontId="9" fillId="2" borderId="16" xfId="7" applyFont="1" applyFill="1" applyBorder="1" applyAlignment="1" applyProtection="1">
      <alignment horizontal="center" vertical="top" wrapText="1"/>
      <protection locked="0"/>
    </xf>
    <xf numFmtId="0" fontId="9" fillId="2" borderId="16" xfId="7" applyFont="1" applyFill="1" applyBorder="1" applyAlignment="1" applyProtection="1">
      <alignment vertical="top" wrapText="1" shrinkToFit="1"/>
      <protection locked="0"/>
    </xf>
    <xf numFmtId="0" fontId="9" fillId="2" borderId="10" xfId="9" applyFont="1" applyFill="1" applyBorder="1" applyAlignment="1" applyProtection="1">
      <alignment horizontal="center" vertical="center" wrapText="1"/>
      <protection locked="0"/>
    </xf>
    <xf numFmtId="0" fontId="9" fillId="2" borderId="27" xfId="9" applyFont="1" applyFill="1" applyBorder="1" applyAlignment="1" applyProtection="1">
      <alignment horizontal="center" vertical="center" wrapText="1"/>
      <protection locked="0"/>
    </xf>
    <xf numFmtId="0" fontId="9" fillId="2" borderId="11" xfId="9" applyFont="1" applyFill="1" applyBorder="1" applyAlignment="1" applyProtection="1">
      <alignment horizontal="center" vertical="top" wrapText="1"/>
      <protection locked="0"/>
    </xf>
    <xf numFmtId="0" fontId="9" fillId="2" borderId="1" xfId="9" applyFont="1" applyFill="1" applyBorder="1" applyAlignment="1" applyProtection="1">
      <alignment horizontal="center" vertical="top" wrapText="1"/>
      <protection locked="0"/>
    </xf>
    <xf numFmtId="0" fontId="9" fillId="2" borderId="4" xfId="7" applyFont="1" applyFill="1" applyBorder="1" applyAlignment="1" applyProtection="1">
      <alignment horizontal="center" vertical="center" wrapText="1"/>
      <protection locked="0"/>
    </xf>
    <xf numFmtId="0" fontId="16" fillId="2" borderId="49" xfId="7" applyFont="1" applyFill="1" applyBorder="1" applyAlignment="1" applyProtection="1">
      <alignment horizontal="center" vertical="center" wrapText="1"/>
      <protection locked="0"/>
    </xf>
    <xf numFmtId="0" fontId="16" fillId="2" borderId="11" xfId="7" applyFont="1" applyFill="1" applyBorder="1" applyAlignment="1" applyProtection="1">
      <alignment horizontal="center" vertical="center" wrapText="1"/>
      <protection locked="0"/>
    </xf>
    <xf numFmtId="0" fontId="16" fillId="2" borderId="16" xfId="7" applyFont="1" applyFill="1" applyBorder="1" applyAlignment="1" applyProtection="1">
      <alignment horizontal="center" vertical="center" wrapText="1"/>
      <protection locked="0"/>
    </xf>
    <xf numFmtId="0" fontId="16" fillId="2" borderId="3" xfId="7" applyFont="1" applyFill="1" applyBorder="1" applyAlignment="1" applyProtection="1">
      <alignment horizontal="center" vertical="center" wrapText="1"/>
      <protection locked="0"/>
    </xf>
    <xf numFmtId="0" fontId="9" fillId="2" borderId="11" xfId="7" applyFont="1" applyFill="1" applyBorder="1" applyAlignment="1" applyProtection="1">
      <alignment horizontal="center" vertical="top" wrapText="1"/>
      <protection locked="0"/>
    </xf>
    <xf numFmtId="0" fontId="9" fillId="2" borderId="3" xfId="7" applyFont="1" applyFill="1" applyBorder="1" applyAlignment="1" applyProtection="1">
      <alignment horizontal="center" vertical="top" wrapText="1"/>
      <protection locked="0"/>
    </xf>
    <xf numFmtId="0" fontId="9" fillId="2" borderId="11" xfId="7" applyFont="1" applyFill="1" applyBorder="1" applyAlignment="1" applyProtection="1">
      <alignment vertical="top" wrapText="1"/>
      <protection locked="0"/>
    </xf>
    <xf numFmtId="0" fontId="7" fillId="2" borderId="4" xfId="7" applyFont="1" applyFill="1" applyBorder="1" applyAlignment="1" applyProtection="1">
      <alignment horizontal="center" vertical="center" wrapText="1"/>
      <protection locked="0"/>
    </xf>
    <xf numFmtId="0" fontId="9" fillId="2" borderId="3" xfId="7" applyFont="1" applyFill="1" applyBorder="1" applyAlignment="1" applyProtection="1">
      <alignment vertical="top" wrapText="1"/>
      <protection locked="0"/>
    </xf>
    <xf numFmtId="0" fontId="21" fillId="2" borderId="4" xfId="7" applyFont="1" applyFill="1" applyBorder="1" applyAlignment="1" applyProtection="1">
      <alignment horizontal="center" vertical="center" wrapText="1"/>
      <protection locked="0"/>
    </xf>
    <xf numFmtId="0" fontId="7" fillId="2" borderId="22" xfId="7" applyFont="1" applyFill="1" applyBorder="1" applyAlignment="1" applyProtection="1">
      <alignment horizontal="center" vertical="center" wrapText="1"/>
      <protection locked="0"/>
    </xf>
    <xf numFmtId="0" fontId="7" fillId="2" borderId="15" xfId="7" applyFont="1" applyFill="1" applyBorder="1" applyAlignment="1" applyProtection="1">
      <alignment horizontal="center" vertical="center" wrapText="1"/>
      <protection locked="0"/>
    </xf>
    <xf numFmtId="0" fontId="7" fillId="2" borderId="34" xfId="7" applyFont="1" applyFill="1" applyBorder="1" applyAlignment="1" applyProtection="1">
      <alignment vertical="top" wrapText="1"/>
      <protection locked="0"/>
    </xf>
    <xf numFmtId="0" fontId="7" fillId="2" borderId="11" xfId="7" applyFont="1" applyFill="1" applyBorder="1" applyAlignment="1" applyProtection="1">
      <alignment vertical="top" wrapText="1"/>
      <protection locked="0"/>
    </xf>
    <xf numFmtId="0" fontId="7" fillId="2" borderId="4" xfId="7" applyFont="1" applyFill="1" applyBorder="1" applyAlignment="1" applyProtection="1">
      <alignment vertical="center" textRotation="255" wrapText="1"/>
      <protection locked="0"/>
    </xf>
    <xf numFmtId="0" fontId="7" fillId="2" borderId="4" xfId="7" applyFont="1" applyFill="1" applyBorder="1" applyProtection="1">
      <alignment vertical="center"/>
      <protection locked="0"/>
    </xf>
    <xf numFmtId="0" fontId="7" fillId="2" borderId="11" xfId="7" applyFont="1" applyFill="1" applyBorder="1" applyAlignment="1" applyProtection="1">
      <alignment horizontal="center" vertical="center" shrinkToFit="1"/>
      <protection locked="0"/>
    </xf>
    <xf numFmtId="0" fontId="28" fillId="2" borderId="3" xfId="0" applyFont="1" applyFill="1" applyBorder="1" applyAlignment="1">
      <alignment horizontal="center" vertical="center" textRotation="255" shrinkToFit="1"/>
    </xf>
    <xf numFmtId="0" fontId="28" fillId="2" borderId="11" xfId="0" applyFont="1" applyFill="1" applyBorder="1" applyAlignment="1">
      <alignment vertical="center" textRotation="255" shrinkToFit="1"/>
    </xf>
    <xf numFmtId="0" fontId="28" fillId="2" borderId="11" xfId="0" applyFont="1" applyFill="1" applyBorder="1" applyAlignment="1">
      <alignment vertical="top" textRotation="255" wrapText="1" shrinkToFit="1"/>
    </xf>
    <xf numFmtId="0" fontId="26" fillId="2" borderId="11" xfId="0" applyFont="1" applyFill="1" applyBorder="1" applyAlignment="1">
      <alignment vertical="top" textRotation="255" wrapText="1" shrinkToFit="1"/>
    </xf>
    <xf numFmtId="0" fontId="9" fillId="2" borderId="6" xfId="7" applyFont="1" applyFill="1" applyBorder="1" applyAlignment="1" applyProtection="1">
      <alignment vertical="center" textRotation="255"/>
      <protection locked="0"/>
    </xf>
    <xf numFmtId="0" fontId="26" fillId="2" borderId="4" xfId="7" applyFont="1" applyFill="1" applyBorder="1" applyAlignment="1" applyProtection="1">
      <alignment vertical="top" wrapText="1"/>
      <protection locked="0"/>
    </xf>
    <xf numFmtId="0" fontId="7" fillId="2" borderId="1" xfId="7" applyFont="1" applyFill="1" applyBorder="1" applyAlignment="1" applyProtection="1">
      <alignment vertical="center" wrapText="1"/>
      <protection locked="0"/>
    </xf>
    <xf numFmtId="0" fontId="7" fillId="2" borderId="12" xfId="7" applyFont="1" applyFill="1" applyBorder="1" applyAlignment="1" applyProtection="1">
      <alignment vertical="center" wrapText="1"/>
      <protection locked="0"/>
    </xf>
    <xf numFmtId="0" fontId="7" fillId="2" borderId="11" xfId="7" applyFont="1" applyFill="1" applyBorder="1" applyAlignment="1" applyProtection="1">
      <alignment horizontal="center" vertical="top" wrapText="1" shrinkToFit="1"/>
      <protection locked="0"/>
    </xf>
    <xf numFmtId="0" fontId="7" fillId="2" borderId="16" xfId="7" applyFont="1" applyFill="1" applyBorder="1" applyAlignment="1" applyProtection="1">
      <alignment vertical="center" wrapText="1"/>
      <protection locked="0"/>
    </xf>
    <xf numFmtId="0" fontId="7" fillId="5" borderId="4" xfId="7" applyFont="1" applyFill="1" applyBorder="1" applyAlignment="1" applyProtection="1">
      <alignment vertical="top" wrapText="1"/>
      <protection locked="0"/>
    </xf>
    <xf numFmtId="0" fontId="7" fillId="5" borderId="4" xfId="0" applyFont="1" applyFill="1" applyBorder="1" applyAlignment="1" applyProtection="1">
      <alignment vertical="center" textRotation="255" wrapText="1" shrinkToFit="1"/>
      <protection locked="0"/>
    </xf>
    <xf numFmtId="0" fontId="7" fillId="5" borderId="4" xfId="7" applyFont="1" applyFill="1" applyBorder="1" applyAlignment="1" applyProtection="1">
      <alignment vertical="center" wrapText="1"/>
      <protection locked="0"/>
    </xf>
    <xf numFmtId="0" fontId="26" fillId="5" borderId="4" xfId="7" applyFont="1" applyFill="1" applyBorder="1" applyAlignment="1" applyProtection="1">
      <alignment vertical="top" wrapText="1"/>
      <protection locked="0"/>
    </xf>
    <xf numFmtId="0" fontId="9" fillId="2" borderId="27" xfId="9" applyFont="1" applyFill="1" applyBorder="1" applyAlignment="1" applyProtection="1">
      <alignment vertical="center" textRotation="255" wrapText="1"/>
      <protection locked="0"/>
    </xf>
    <xf numFmtId="0" fontId="9" fillId="2" borderId="3" xfId="9" applyFont="1" applyFill="1" applyBorder="1" applyAlignment="1" applyProtection="1">
      <alignment vertical="top" wrapText="1"/>
      <protection locked="0"/>
    </xf>
    <xf numFmtId="0" fontId="9" fillId="2" borderId="3" xfId="7" applyFont="1" applyFill="1" applyBorder="1" applyAlignment="1" applyProtection="1">
      <alignment vertical="center" wrapText="1"/>
      <protection locked="0"/>
    </xf>
    <xf numFmtId="0" fontId="9" fillId="2" borderId="1" xfId="7" applyFont="1" applyFill="1" applyBorder="1" applyAlignment="1" applyProtection="1">
      <alignment vertical="top" wrapText="1"/>
      <protection locked="0"/>
    </xf>
    <xf numFmtId="0" fontId="7" fillId="2" borderId="29" xfId="7" applyFont="1" applyFill="1" applyBorder="1" applyAlignment="1" applyProtection="1">
      <alignment horizontal="center" vertical="center" wrapText="1"/>
      <protection locked="0"/>
    </xf>
    <xf numFmtId="0" fontId="7" fillId="2" borderId="21" xfId="7" applyFont="1" applyFill="1" applyBorder="1" applyAlignment="1" applyProtection="1">
      <alignment vertical="center" wrapText="1"/>
      <protection locked="0"/>
    </xf>
    <xf numFmtId="0" fontId="26" fillId="2" borderId="30" xfId="7" applyFont="1" applyFill="1" applyBorder="1" applyAlignment="1" applyProtection="1">
      <alignment vertical="center" wrapText="1"/>
      <protection locked="0"/>
    </xf>
    <xf numFmtId="38" fontId="26" fillId="2" borderId="30" xfId="7" applyNumberFormat="1" applyFont="1" applyFill="1" applyBorder="1" applyAlignment="1" applyProtection="1">
      <alignment vertical="center" wrapText="1"/>
      <protection locked="0"/>
    </xf>
    <xf numFmtId="0" fontId="7" fillId="2" borderId="30" xfId="7" applyFont="1" applyFill="1" applyBorder="1" applyAlignment="1" applyProtection="1">
      <alignment vertical="center" textRotation="255" wrapText="1"/>
      <protection locked="0"/>
    </xf>
    <xf numFmtId="0" fontId="7" fillId="2" borderId="56" xfId="7" applyFont="1" applyFill="1" applyBorder="1" applyAlignment="1" applyProtection="1">
      <alignment vertical="center" textRotation="255" wrapText="1"/>
      <protection locked="0"/>
    </xf>
    <xf numFmtId="0" fontId="7" fillId="2" borderId="21" xfId="7" applyFont="1" applyFill="1" applyBorder="1" applyProtection="1">
      <alignment vertical="center"/>
      <protection locked="0"/>
    </xf>
    <xf numFmtId="0" fontId="27" fillId="2" borderId="21" xfId="7" applyFont="1" applyFill="1" applyBorder="1" applyAlignment="1" applyProtection="1">
      <alignment vertical="center" textRotation="255" wrapText="1"/>
      <protection locked="0"/>
    </xf>
    <xf numFmtId="0" fontId="7" fillId="0" borderId="21" xfId="7" applyFont="1" applyBorder="1" applyAlignment="1" applyProtection="1">
      <alignment horizontal="center" vertical="center" shrinkToFit="1"/>
      <protection locked="0"/>
    </xf>
    <xf numFmtId="0" fontId="9" fillId="2" borderId="23" xfId="7" applyFont="1" applyFill="1" applyBorder="1" applyAlignment="1" applyProtection="1">
      <alignment vertical="center" textRotation="255"/>
      <protection locked="0"/>
    </xf>
    <xf numFmtId="0" fontId="7" fillId="0" borderId="20" xfId="7" applyFont="1" applyBorder="1" applyAlignment="1" applyProtection="1">
      <alignment horizontal="center" vertical="center" shrinkToFit="1"/>
      <protection locked="0"/>
    </xf>
    <xf numFmtId="0" fontId="7" fillId="2" borderId="20" xfId="7" applyFont="1" applyFill="1" applyBorder="1" applyAlignment="1" applyProtection="1">
      <alignment horizontal="center" vertical="top" wrapText="1" shrinkToFit="1"/>
      <protection locked="0"/>
    </xf>
    <xf numFmtId="0" fontId="7" fillId="5" borderId="20" xfId="7" applyFont="1" applyFill="1" applyBorder="1" applyAlignment="1" applyProtection="1">
      <alignment vertical="top" wrapText="1"/>
      <protection locked="0"/>
    </xf>
    <xf numFmtId="0" fontId="26" fillId="5" borderId="21" xfId="7" applyFont="1" applyFill="1" applyBorder="1" applyAlignment="1" applyProtection="1">
      <alignment vertical="top" wrapText="1"/>
      <protection locked="0"/>
    </xf>
    <xf numFmtId="0" fontId="7" fillId="5" borderId="4" xfId="7" applyFont="1" applyFill="1" applyBorder="1" applyAlignment="1" applyProtection="1">
      <alignment horizontal="left" vertical="center" textRotation="255" wrapText="1"/>
      <protection locked="0"/>
    </xf>
    <xf numFmtId="0" fontId="22" fillId="2" borderId="11" xfId="7" applyFont="1" applyFill="1" applyBorder="1" applyAlignment="1" applyProtection="1">
      <alignment horizontal="center" vertical="top" wrapText="1"/>
      <protection locked="0"/>
    </xf>
    <xf numFmtId="179" fontId="7" fillId="0" borderId="9" xfId="3" applyNumberFormat="1" applyFont="1" applyFill="1" applyBorder="1" applyAlignment="1" applyProtection="1">
      <alignment vertical="center" shrinkToFit="1"/>
      <protection locked="0"/>
    </xf>
    <xf numFmtId="179" fontId="7" fillId="3" borderId="9" xfId="2" applyNumberFormat="1" applyFont="1" applyFill="1" applyBorder="1" applyAlignment="1" applyProtection="1">
      <alignment vertical="center"/>
      <protection locked="0"/>
    </xf>
    <xf numFmtId="0" fontId="7" fillId="4" borderId="9" xfId="7" applyFont="1" applyFill="1" applyBorder="1" applyAlignment="1" applyProtection="1">
      <alignment horizontal="center" vertical="center"/>
      <protection locked="0"/>
    </xf>
    <xf numFmtId="179" fontId="7" fillId="3" borderId="9" xfId="3" applyNumberFormat="1" applyFont="1" applyFill="1" applyBorder="1" applyAlignment="1" applyProtection="1">
      <alignment vertical="center"/>
      <protection locked="0"/>
    </xf>
    <xf numFmtId="0" fontId="7" fillId="4" borderId="9" xfId="7" applyFont="1" applyFill="1" applyBorder="1" applyAlignment="1" applyProtection="1">
      <alignment horizontal="center" vertical="center" shrinkToFit="1"/>
      <protection locked="0"/>
    </xf>
    <xf numFmtId="0" fontId="7" fillId="3" borderId="9" xfId="3" applyNumberFormat="1" applyFont="1" applyFill="1" applyBorder="1" applyAlignment="1" applyProtection="1">
      <alignment vertical="center" shrinkToFit="1"/>
      <protection locked="0"/>
    </xf>
    <xf numFmtId="178" fontId="7" fillId="4" borderId="9" xfId="1" applyNumberFormat="1" applyFont="1" applyFill="1" applyBorder="1" applyAlignment="1" applyProtection="1">
      <alignment vertical="center" shrinkToFit="1"/>
      <protection locked="0"/>
    </xf>
    <xf numFmtId="0" fontId="7" fillId="0" borderId="9" xfId="7" applyFont="1" applyBorder="1" applyAlignment="1" applyProtection="1">
      <alignment horizontal="center" vertical="center" shrinkToFit="1"/>
      <protection locked="0"/>
    </xf>
    <xf numFmtId="0" fontId="7" fillId="0" borderId="9" xfId="7" applyFont="1" applyBorder="1" applyAlignment="1" applyProtection="1">
      <alignment vertical="center" wrapText="1"/>
      <protection locked="0"/>
    </xf>
    <xf numFmtId="0" fontId="7" fillId="5" borderId="4" xfId="7" applyFont="1" applyFill="1" applyBorder="1" applyProtection="1">
      <alignment vertical="center"/>
      <protection locked="0"/>
    </xf>
    <xf numFmtId="38" fontId="7" fillId="5" borderId="4" xfId="3" applyFont="1" applyFill="1" applyBorder="1" applyAlignment="1" applyProtection="1">
      <alignment horizontal="left" vertical="center" shrinkToFit="1"/>
      <protection locked="0"/>
    </xf>
    <xf numFmtId="38" fontId="7" fillId="5" borderId="4" xfId="19" applyFont="1" applyFill="1" applyBorder="1" applyAlignment="1" applyProtection="1">
      <alignment horizontal="left" vertical="center" shrinkToFit="1"/>
      <protection locked="0"/>
    </xf>
    <xf numFmtId="0" fontId="7" fillId="5" borderId="6" xfId="7" applyFont="1" applyFill="1" applyBorder="1" applyAlignment="1" applyProtection="1">
      <alignment horizontal="left" vertical="center" textRotation="255" wrapText="1"/>
      <protection locked="0"/>
    </xf>
    <xf numFmtId="0" fontId="7" fillId="3" borderId="19" xfId="7" applyFont="1" applyFill="1" applyBorder="1" applyAlignment="1" applyProtection="1">
      <alignment horizontal="center" vertical="center" shrinkToFit="1"/>
      <protection locked="0"/>
    </xf>
    <xf numFmtId="0" fontId="9" fillId="0" borderId="7" xfId="7" applyFont="1" applyBorder="1" applyAlignment="1" applyProtection="1">
      <alignment vertical="top" wrapText="1"/>
      <protection locked="0"/>
    </xf>
    <xf numFmtId="0" fontId="7" fillId="2" borderId="11" xfId="7" applyFont="1" applyFill="1" applyBorder="1" applyAlignment="1" applyProtection="1">
      <alignment vertical="center" textRotation="255" wrapText="1"/>
      <protection locked="0"/>
    </xf>
    <xf numFmtId="0" fontId="7" fillId="2" borderId="28" xfId="7" applyFont="1" applyFill="1" applyBorder="1" applyAlignment="1" applyProtection="1">
      <alignment vertical="center" textRotation="255" wrapText="1"/>
      <protection locked="0"/>
    </xf>
    <xf numFmtId="38" fontId="7" fillId="3" borderId="9" xfId="19" applyFont="1" applyFill="1" applyBorder="1" applyAlignment="1" applyProtection="1">
      <alignment vertical="center" shrinkToFit="1"/>
      <protection locked="0"/>
    </xf>
    <xf numFmtId="38" fontId="7" fillId="3" borderId="4" xfId="19" applyFont="1" applyFill="1" applyBorder="1" applyAlignment="1" applyProtection="1">
      <alignment vertical="center" shrinkToFit="1"/>
      <protection locked="0"/>
    </xf>
    <xf numFmtId="9" fontId="7" fillId="3" borderId="9" xfId="18" applyFont="1" applyFill="1" applyBorder="1" applyAlignment="1" applyProtection="1">
      <alignment vertical="center" shrinkToFit="1"/>
      <protection locked="0"/>
    </xf>
    <xf numFmtId="0" fontId="7" fillId="2" borderId="4" xfId="7" applyFont="1" applyFill="1" applyBorder="1" applyAlignment="1" applyProtection="1">
      <alignment horizontal="center" vertical="center" textRotation="255" wrapText="1"/>
      <protection locked="0"/>
    </xf>
    <xf numFmtId="0" fontId="9" fillId="0" borderId="1" xfId="7" applyFont="1" applyBorder="1" applyAlignment="1" applyProtection="1">
      <alignment horizontal="center" vertical="center" wrapText="1"/>
      <protection locked="0"/>
    </xf>
    <xf numFmtId="0" fontId="7" fillId="0" borderId="9" xfId="7" applyFont="1" applyBorder="1" applyProtection="1">
      <alignment vertical="center"/>
      <protection locked="0"/>
    </xf>
    <xf numFmtId="0" fontId="7" fillId="0" borderId="9" xfId="0" applyFont="1" applyBorder="1">
      <alignment vertical="center"/>
    </xf>
    <xf numFmtId="0" fontId="7" fillId="0" borderId="15" xfId="7" applyFont="1" applyBorder="1" applyProtection="1">
      <alignment vertical="center"/>
      <protection locked="0"/>
    </xf>
    <xf numFmtId="0" fontId="9" fillId="0" borderId="15" xfId="7" applyFont="1" applyBorder="1" applyAlignment="1" applyProtection="1">
      <alignment horizontal="center" vertical="center" shrinkToFit="1"/>
      <protection locked="0"/>
    </xf>
    <xf numFmtId="0" fontId="7" fillId="5" borderId="23" xfId="7" applyFont="1" applyFill="1" applyBorder="1" applyAlignment="1" applyProtection="1">
      <alignment horizontal="center" vertical="center" wrapText="1"/>
      <protection locked="0"/>
    </xf>
    <xf numFmtId="0" fontId="7" fillId="5" borderId="4" xfId="7" applyFont="1" applyFill="1" applyBorder="1" applyAlignment="1" applyProtection="1">
      <alignment horizontal="center" vertical="center" wrapText="1"/>
      <protection locked="0"/>
    </xf>
    <xf numFmtId="0" fontId="7" fillId="5" borderId="6" xfId="7" applyFont="1" applyFill="1" applyBorder="1" applyAlignment="1" applyProtection="1">
      <alignment horizontal="center" vertical="center" wrapText="1"/>
      <protection locked="0"/>
    </xf>
    <xf numFmtId="0" fontId="7" fillId="5" borderId="20" xfId="7" applyFont="1" applyFill="1" applyBorder="1" applyAlignment="1" applyProtection="1">
      <alignment horizontal="center" vertical="center" wrapText="1" shrinkToFit="1"/>
      <protection locked="0"/>
    </xf>
    <xf numFmtId="0" fontId="7" fillId="5" borderId="4" xfId="7" applyFont="1" applyFill="1" applyBorder="1" applyAlignment="1" applyProtection="1">
      <alignment horizontal="center" vertical="center" wrapText="1" shrinkToFit="1"/>
      <protection locked="0"/>
    </xf>
    <xf numFmtId="0" fontId="7" fillId="5" borderId="21" xfId="7" applyFont="1" applyFill="1" applyBorder="1" applyAlignment="1" applyProtection="1">
      <alignment horizontal="center" vertical="center" wrapText="1" shrinkToFit="1"/>
      <protection locked="0"/>
    </xf>
    <xf numFmtId="0" fontId="7" fillId="5" borderId="20" xfId="7" applyFont="1" applyFill="1" applyBorder="1" applyAlignment="1" applyProtection="1">
      <alignment vertical="center" wrapText="1" shrinkToFit="1"/>
      <protection locked="0"/>
    </xf>
    <xf numFmtId="0" fontId="7" fillId="5" borderId="4" xfId="7" applyFont="1" applyFill="1" applyBorder="1" applyAlignment="1" applyProtection="1">
      <alignment vertical="center" wrapText="1" shrinkToFit="1"/>
      <protection locked="0"/>
    </xf>
    <xf numFmtId="0" fontId="7" fillId="5" borderId="21" xfId="7" applyFont="1" applyFill="1" applyBorder="1" applyAlignment="1" applyProtection="1">
      <alignment vertical="center" wrapText="1"/>
      <protection locked="0"/>
    </xf>
    <xf numFmtId="0" fontId="7" fillId="5" borderId="21" xfId="7" applyFont="1" applyFill="1" applyBorder="1" applyAlignment="1" applyProtection="1">
      <alignment horizontal="center" vertical="center" wrapText="1"/>
      <protection locked="0"/>
    </xf>
    <xf numFmtId="0" fontId="7" fillId="5" borderId="14" xfId="7" applyFont="1" applyFill="1" applyBorder="1" applyAlignment="1" applyProtection="1">
      <alignment vertical="top" wrapText="1"/>
      <protection locked="0"/>
    </xf>
    <xf numFmtId="0" fontId="7" fillId="5" borderId="4" xfId="7" applyFont="1" applyFill="1" applyBorder="1" applyAlignment="1" applyProtection="1">
      <alignment vertical="top" wrapText="1" shrinkToFit="1"/>
      <protection locked="0"/>
    </xf>
    <xf numFmtId="0" fontId="7" fillId="5" borderId="4" xfId="0" applyFont="1" applyFill="1" applyBorder="1" applyAlignment="1" applyProtection="1">
      <alignment vertical="center" wrapText="1"/>
      <protection locked="0"/>
    </xf>
    <xf numFmtId="0" fontId="7" fillId="5" borderId="21" xfId="7" applyFont="1" applyFill="1" applyBorder="1" applyProtection="1">
      <alignment vertical="center"/>
      <protection locked="0"/>
    </xf>
    <xf numFmtId="0" fontId="7" fillId="5" borderId="20" xfId="7" applyFont="1" applyFill="1" applyBorder="1" applyProtection="1">
      <alignment vertical="center"/>
      <protection locked="0"/>
    </xf>
    <xf numFmtId="0" fontId="7" fillId="0" borderId="18" xfId="7" applyFont="1" applyBorder="1" applyAlignment="1" applyProtection="1">
      <alignment horizontal="center" vertical="center" shrinkToFit="1"/>
      <protection locked="0"/>
    </xf>
    <xf numFmtId="0" fontId="7" fillId="4" borderId="9" xfId="7" applyFont="1" applyFill="1" applyBorder="1" applyAlignment="1" applyProtection="1">
      <alignment vertical="center" wrapText="1"/>
      <protection locked="0"/>
    </xf>
    <xf numFmtId="0" fontId="7" fillId="4" borderId="22" xfId="7" applyFont="1" applyFill="1" applyBorder="1" applyAlignment="1" applyProtection="1">
      <alignment horizontal="center" vertical="center" shrinkToFit="1"/>
      <protection locked="0"/>
    </xf>
    <xf numFmtId="0" fontId="7" fillId="0" borderId="19" xfId="7" applyFont="1" applyBorder="1" applyAlignment="1" applyProtection="1">
      <alignment vertical="center" wrapText="1"/>
      <protection locked="0"/>
    </xf>
    <xf numFmtId="0" fontId="7" fillId="0" borderId="5" xfId="7" applyFont="1" applyBorder="1" applyAlignment="1" applyProtection="1">
      <alignment horizontal="center" vertical="center"/>
      <protection locked="0"/>
    </xf>
    <xf numFmtId="0" fontId="7" fillId="0" borderId="9" xfId="7" applyFont="1" applyBorder="1" applyAlignment="1" applyProtection="1">
      <alignment horizontal="center" vertical="center"/>
      <protection locked="0"/>
    </xf>
    <xf numFmtId="0" fontId="7" fillId="0" borderId="15" xfId="7" applyFont="1" applyBorder="1" applyAlignment="1" applyProtection="1">
      <alignment horizontal="center" vertical="center"/>
      <protection locked="0"/>
    </xf>
    <xf numFmtId="0" fontId="7" fillId="0" borderId="8" xfId="7" applyFont="1" applyBorder="1" applyAlignment="1" applyProtection="1">
      <alignment horizontal="center" vertical="center"/>
      <protection locked="0"/>
    </xf>
    <xf numFmtId="38" fontId="7" fillId="0" borderId="5" xfId="19" applyFont="1" applyFill="1" applyBorder="1" applyAlignment="1" applyProtection="1">
      <alignment vertical="center" shrinkToFit="1"/>
      <protection locked="0"/>
    </xf>
    <xf numFmtId="38" fontId="7" fillId="0" borderId="9" xfId="19" applyFont="1" applyBorder="1" applyAlignment="1" applyProtection="1">
      <alignment horizontal="center" vertical="center" shrinkToFit="1"/>
      <protection locked="0"/>
    </xf>
    <xf numFmtId="0" fontId="7" fillId="0" borderId="8" xfId="2" applyNumberFormat="1" applyFont="1" applyFill="1" applyBorder="1" applyAlignment="1">
      <alignment horizontal="center" vertical="center"/>
    </xf>
    <xf numFmtId="38" fontId="7" fillId="0" borderId="9" xfId="19" applyFont="1" applyBorder="1" applyAlignment="1" applyProtection="1">
      <alignment vertical="center" wrapText="1"/>
      <protection locked="0"/>
    </xf>
    <xf numFmtId="0" fontId="7" fillId="0" borderId="9" xfId="7" applyFont="1" applyBorder="1" applyAlignment="1" applyProtection="1">
      <alignment horizontal="center" vertical="center" wrapText="1"/>
      <protection locked="0"/>
    </xf>
    <xf numFmtId="0" fontId="7" fillId="0" borderId="9" xfId="7" applyFont="1" applyBorder="1" applyAlignment="1" applyProtection="1">
      <alignment horizontal="center" vertical="top" wrapText="1"/>
      <protection locked="0"/>
    </xf>
    <xf numFmtId="180" fontId="7" fillId="3" borderId="9" xfId="18" applyNumberFormat="1" applyFont="1" applyFill="1" applyBorder="1" applyAlignment="1" applyProtection="1">
      <alignment vertical="center" shrinkToFit="1"/>
      <protection locked="0"/>
    </xf>
    <xf numFmtId="38" fontId="7" fillId="3" borderId="9" xfId="3" applyFont="1" applyFill="1" applyBorder="1" applyAlignment="1" applyProtection="1">
      <alignment horizontal="center" vertical="center" shrinkToFit="1"/>
      <protection locked="0"/>
    </xf>
    <xf numFmtId="40" fontId="7" fillId="0" borderId="9" xfId="3" applyNumberFormat="1" applyFont="1" applyFill="1" applyBorder="1" applyAlignment="1" applyProtection="1">
      <alignment vertical="center" shrinkToFit="1"/>
      <protection locked="0"/>
    </xf>
    <xf numFmtId="40" fontId="7" fillId="3" borderId="15" xfId="3" applyNumberFormat="1" applyFont="1" applyFill="1" applyBorder="1" applyAlignment="1" applyProtection="1">
      <alignment vertical="center" shrinkToFit="1"/>
      <protection locked="0"/>
    </xf>
    <xf numFmtId="40" fontId="7" fillId="0" borderId="15" xfId="3" applyNumberFormat="1" applyFont="1" applyFill="1" applyBorder="1" applyAlignment="1" applyProtection="1">
      <alignment vertical="center" shrinkToFit="1"/>
      <protection locked="0"/>
    </xf>
    <xf numFmtId="0" fontId="7" fillId="3" borderId="15" xfId="3" applyNumberFormat="1" applyFont="1" applyFill="1" applyBorder="1" applyAlignment="1" applyProtection="1">
      <alignment horizontal="center" vertical="center" shrinkToFit="1"/>
      <protection locked="0"/>
    </xf>
    <xf numFmtId="0" fontId="29" fillId="0" borderId="9" xfId="7" applyFont="1" applyBorder="1" applyAlignment="1" applyProtection="1">
      <alignment horizontal="center" vertical="top" wrapText="1"/>
      <protection locked="0"/>
    </xf>
    <xf numFmtId="38" fontId="29" fillId="0" borderId="9" xfId="7" applyNumberFormat="1" applyFont="1" applyBorder="1" applyAlignment="1" applyProtection="1">
      <alignment vertical="center" wrapText="1"/>
      <protection locked="0"/>
    </xf>
    <xf numFmtId="0" fontId="29" fillId="0" borderId="9" xfId="7" applyFont="1" applyBorder="1" applyAlignment="1" applyProtection="1">
      <alignment vertical="center" wrapText="1"/>
      <protection locked="0"/>
    </xf>
    <xf numFmtId="0" fontId="7" fillId="3" borderId="9" xfId="3" applyNumberFormat="1" applyFont="1" applyFill="1" applyBorder="1" applyAlignment="1" applyProtection="1">
      <alignment horizontal="center" vertical="center" shrinkToFit="1"/>
      <protection locked="0"/>
    </xf>
    <xf numFmtId="0" fontId="29" fillId="0" borderId="19" xfId="7" applyFont="1" applyBorder="1" applyAlignment="1" applyProtection="1">
      <alignment horizontal="center" vertical="center" shrinkToFit="1"/>
      <protection locked="0"/>
    </xf>
    <xf numFmtId="0" fontId="29" fillId="0" borderId="20" xfId="7" applyFont="1" applyBorder="1" applyAlignment="1" applyProtection="1">
      <alignment horizontal="center" vertical="top" wrapText="1"/>
      <protection locked="0"/>
    </xf>
    <xf numFmtId="0" fontId="7" fillId="0" borderId="4" xfId="7" applyFont="1" applyBorder="1" applyProtection="1">
      <alignment vertical="center"/>
      <protection locked="0"/>
    </xf>
    <xf numFmtId="0" fontId="7" fillId="0" borderId="21" xfId="7" applyFont="1" applyBorder="1" applyAlignment="1" applyProtection="1">
      <alignment vertical="center" wrapText="1"/>
      <protection locked="0"/>
    </xf>
    <xf numFmtId="0" fontId="7" fillId="0" borderId="14" xfId="7" applyFont="1" applyBorder="1" applyAlignment="1" applyProtection="1">
      <alignment horizontal="center" vertical="center"/>
      <protection locked="0"/>
    </xf>
    <xf numFmtId="0" fontId="7" fillId="0" borderId="6" xfId="7" applyFont="1" applyBorder="1" applyAlignment="1" applyProtection="1">
      <alignment horizontal="center" vertical="center"/>
      <protection locked="0"/>
    </xf>
    <xf numFmtId="38" fontId="7" fillId="0" borderId="14" xfId="19" applyFont="1" applyFill="1" applyBorder="1" applyAlignment="1" applyProtection="1">
      <alignment vertical="center" shrinkToFit="1"/>
      <protection locked="0"/>
    </xf>
    <xf numFmtId="38" fontId="7" fillId="0" borderId="4" xfId="19" applyFont="1" applyBorder="1" applyAlignment="1" applyProtection="1">
      <alignment horizontal="center" vertical="center" shrinkToFit="1"/>
      <protection locked="0"/>
    </xf>
    <xf numFmtId="38" fontId="7" fillId="0" borderId="4" xfId="19" applyFont="1" applyBorder="1" applyAlignment="1" applyProtection="1">
      <alignment vertical="center" wrapText="1"/>
      <protection locked="0"/>
    </xf>
    <xf numFmtId="0" fontId="7" fillId="0" borderId="4" xfId="7" applyFont="1" applyBorder="1" applyAlignment="1" applyProtection="1">
      <alignment horizontal="center" vertical="top" wrapText="1"/>
      <protection locked="0"/>
    </xf>
    <xf numFmtId="0" fontId="29" fillId="0" borderId="4" xfId="7" applyFont="1" applyBorder="1" applyAlignment="1" applyProtection="1">
      <alignment horizontal="center" vertical="top" wrapText="1"/>
      <protection locked="0"/>
    </xf>
    <xf numFmtId="38" fontId="29" fillId="0" borderId="4" xfId="7" applyNumberFormat="1" applyFont="1" applyBorder="1" applyAlignment="1" applyProtection="1">
      <alignment vertical="center" wrapText="1"/>
      <protection locked="0"/>
    </xf>
    <xf numFmtId="0" fontId="29" fillId="0" borderId="4" xfId="7" applyFont="1" applyBorder="1" applyAlignment="1" applyProtection="1">
      <alignment vertical="center" wrapText="1"/>
      <protection locked="0"/>
    </xf>
    <xf numFmtId="0" fontId="29" fillId="0" borderId="21" xfId="7" applyFont="1" applyBorder="1" applyAlignment="1" applyProtection="1">
      <alignment horizontal="center" vertical="center" shrinkToFit="1"/>
      <protection locked="0"/>
    </xf>
    <xf numFmtId="0" fontId="7" fillId="3" borderId="15" xfId="7" applyFont="1" applyFill="1" applyBorder="1" applyAlignment="1" applyProtection="1">
      <alignment horizontal="center" vertical="center" shrinkToFit="1"/>
      <protection locked="0"/>
    </xf>
    <xf numFmtId="0" fontId="7" fillId="3" borderId="6" xfId="7" applyFont="1" applyFill="1" applyBorder="1" applyAlignment="1" applyProtection="1">
      <alignment horizontal="center" vertical="center" shrinkToFit="1"/>
      <protection locked="0"/>
    </xf>
    <xf numFmtId="0" fontId="7" fillId="4" borderId="21" xfId="7" applyFont="1" applyFill="1" applyBorder="1" applyAlignment="1" applyProtection="1">
      <alignment horizontal="center" vertical="center" shrinkToFit="1"/>
      <protection locked="0"/>
    </xf>
    <xf numFmtId="0" fontId="7" fillId="4" borderId="19" xfId="7" applyFont="1" applyFill="1" applyBorder="1" applyAlignment="1" applyProtection="1">
      <alignment horizontal="center" vertical="center" shrinkToFit="1"/>
      <protection locked="0"/>
    </xf>
    <xf numFmtId="0" fontId="7" fillId="5" borderId="6" xfId="7" applyFont="1" applyFill="1" applyBorder="1" applyAlignment="1" applyProtection="1">
      <alignment vertical="top" wrapText="1" shrinkToFit="1"/>
      <protection locked="0"/>
    </xf>
    <xf numFmtId="0" fontId="2" fillId="0" borderId="7" xfId="7" applyFont="1" applyBorder="1" applyAlignment="1" applyProtection="1">
      <alignment vertical="center" wrapText="1" shrinkToFit="1"/>
      <protection locked="0"/>
    </xf>
    <xf numFmtId="0" fontId="9" fillId="0" borderId="3" xfId="7" applyFont="1" applyBorder="1" applyAlignment="1" applyProtection="1">
      <alignment horizontal="center" wrapText="1"/>
      <protection locked="0"/>
    </xf>
    <xf numFmtId="0" fontId="9" fillId="0" borderId="6" xfId="9" applyFont="1" applyBorder="1" applyAlignment="1" applyProtection="1">
      <alignment horizontal="center" vertical="center" wrapText="1"/>
      <protection locked="0"/>
    </xf>
    <xf numFmtId="0" fontId="9" fillId="0" borderId="59" xfId="9" applyFont="1" applyBorder="1" applyAlignment="1" applyProtection="1">
      <alignment horizontal="center" vertical="center" wrapText="1"/>
      <protection locked="0"/>
    </xf>
    <xf numFmtId="0" fontId="7" fillId="0" borderId="4" xfId="2" applyNumberFormat="1" applyFont="1" applyFill="1" applyBorder="1" applyAlignment="1">
      <alignment horizontal="center" vertical="center"/>
    </xf>
    <xf numFmtId="0" fontId="7" fillId="0" borderId="9" xfId="2" applyNumberFormat="1" applyFont="1" applyFill="1" applyBorder="1" applyAlignment="1">
      <alignment horizontal="center" vertical="center"/>
    </xf>
    <xf numFmtId="0" fontId="9" fillId="0" borderId="11" xfId="9" applyFont="1" applyBorder="1" applyAlignment="1" applyProtection="1">
      <alignment horizontal="center" vertical="top"/>
      <protection locked="0"/>
    </xf>
    <xf numFmtId="0" fontId="9" fillId="0" borderId="3" xfId="7" applyFont="1" applyBorder="1" applyAlignment="1" applyProtection="1">
      <alignment vertical="top"/>
      <protection locked="0"/>
    </xf>
    <xf numFmtId="38" fontId="7" fillId="0" borderId="9" xfId="19" applyFont="1" applyBorder="1" applyAlignment="1" applyProtection="1">
      <alignment vertical="center"/>
      <protection locked="0"/>
    </xf>
    <xf numFmtId="182" fontId="14" fillId="0" borderId="0" xfId="0" applyNumberFormat="1" applyFont="1">
      <alignment vertical="center"/>
    </xf>
    <xf numFmtId="182" fontId="13" fillId="0" borderId="0" xfId="7" applyNumberFormat="1" applyFont="1" applyAlignment="1" applyProtection="1">
      <alignment horizontal="center" vertical="center" shrinkToFit="1"/>
      <protection locked="0"/>
    </xf>
    <xf numFmtId="182" fontId="9" fillId="0" borderId="11" xfId="0" applyNumberFormat="1" applyFont="1" applyBorder="1" applyAlignment="1" applyProtection="1">
      <alignment vertical="center" wrapText="1"/>
      <protection locked="0"/>
    </xf>
    <xf numFmtId="182" fontId="7" fillId="5" borderId="4" xfId="0" applyNumberFormat="1" applyFont="1" applyFill="1" applyBorder="1" applyAlignment="1" applyProtection="1">
      <alignment vertical="center" wrapText="1"/>
      <protection locked="0"/>
    </xf>
    <xf numFmtId="182" fontId="10" fillId="0" borderId="0" xfId="7" applyNumberFormat="1" applyFont="1" applyProtection="1">
      <alignment vertical="center"/>
      <protection locked="0"/>
    </xf>
    <xf numFmtId="182" fontId="6" fillId="0" borderId="0" xfId="7" applyNumberFormat="1" applyFont="1">
      <alignment vertical="center"/>
    </xf>
    <xf numFmtId="182" fontId="18" fillId="0" borderId="0" xfId="0" applyNumberFormat="1" applyFont="1">
      <alignment vertical="center"/>
    </xf>
    <xf numFmtId="182" fontId="18" fillId="0" borderId="0" xfId="7" applyNumberFormat="1" applyFont="1" applyProtection="1">
      <alignment vertical="center"/>
      <protection locked="0"/>
    </xf>
    <xf numFmtId="182" fontId="13" fillId="0" borderId="0" xfId="7" applyNumberFormat="1" applyFont="1" applyProtection="1">
      <alignment vertical="center"/>
      <protection locked="0"/>
    </xf>
    <xf numFmtId="182" fontId="7" fillId="5" borderId="4" xfId="7" applyNumberFormat="1" applyFont="1" applyFill="1" applyBorder="1" applyProtection="1">
      <alignment vertical="center"/>
      <protection locked="0"/>
    </xf>
    <xf numFmtId="182" fontId="7" fillId="0" borderId="15" xfId="7" applyNumberFormat="1" applyFont="1" applyBorder="1" applyAlignment="1" applyProtection="1">
      <alignment vertical="center" shrinkToFit="1"/>
      <protection locked="0"/>
    </xf>
    <xf numFmtId="182" fontId="7" fillId="0" borderId="6" xfId="7" applyNumberFormat="1" applyFont="1" applyBorder="1" applyAlignment="1" applyProtection="1">
      <alignment vertical="center" shrinkToFit="1"/>
      <protection locked="0"/>
    </xf>
    <xf numFmtId="0" fontId="21" fillId="2" borderId="14" xfId="7" applyFont="1" applyFill="1" applyBorder="1" applyAlignment="1" applyProtection="1">
      <alignment horizontal="center" vertical="center" wrapText="1"/>
      <protection locked="0"/>
    </xf>
    <xf numFmtId="0" fontId="9" fillId="2" borderId="4" xfId="7" applyFont="1" applyFill="1" applyBorder="1" applyAlignment="1" applyProtection="1">
      <alignment vertical="top" wrapText="1"/>
      <protection locked="0"/>
    </xf>
    <xf numFmtId="0" fontId="29" fillId="4" borderId="9" xfId="7" applyFont="1" applyFill="1" applyBorder="1" applyAlignment="1" applyProtection="1">
      <alignment horizontal="center" vertical="top" wrapText="1"/>
      <protection locked="0"/>
    </xf>
    <xf numFmtId="0" fontId="7" fillId="4" borderId="9" xfId="7" applyFont="1" applyFill="1" applyBorder="1" applyAlignment="1" applyProtection="1">
      <alignment vertical="top" wrapText="1"/>
      <protection locked="0"/>
    </xf>
    <xf numFmtId="0" fontId="29" fillId="4" borderId="4" xfId="7" applyFont="1" applyFill="1" applyBorder="1" applyAlignment="1" applyProtection="1">
      <alignment horizontal="center" vertical="top" wrapText="1"/>
      <protection locked="0"/>
    </xf>
    <xf numFmtId="0" fontId="7" fillId="4" borderId="4" xfId="7" applyFont="1" applyFill="1" applyBorder="1" applyAlignment="1" applyProtection="1">
      <alignment vertical="top" wrapText="1"/>
      <protection locked="0"/>
    </xf>
    <xf numFmtId="0" fontId="9" fillId="2" borderId="6" xfId="7" applyFont="1" applyFill="1" applyBorder="1" applyAlignment="1" applyProtection="1">
      <alignment vertical="center" wrapText="1" shrinkToFit="1"/>
      <protection locked="0"/>
    </xf>
    <xf numFmtId="0" fontId="9" fillId="2" borderId="52" xfId="9" applyFont="1" applyFill="1" applyBorder="1" applyAlignment="1" applyProtection="1">
      <alignment horizontal="center" vertical="top" wrapText="1"/>
      <protection locked="0"/>
    </xf>
    <xf numFmtId="0" fontId="9" fillId="0" borderId="60" xfId="7" applyFont="1" applyBorder="1" applyAlignment="1" applyProtection="1">
      <alignment vertical="center" wrapText="1"/>
      <protection locked="0"/>
    </xf>
    <xf numFmtId="0" fontId="9" fillId="0" borderId="1" xfId="9" applyFont="1" applyBorder="1" applyAlignment="1" applyProtection="1">
      <alignment horizontal="center" vertical="top" wrapText="1"/>
      <protection locked="0"/>
    </xf>
    <xf numFmtId="0" fontId="9" fillId="0" borderId="16" xfId="7" applyFont="1" applyBorder="1" applyAlignment="1" applyProtection="1">
      <alignment vertical="center" wrapText="1"/>
      <protection locked="0"/>
    </xf>
    <xf numFmtId="0" fontId="9" fillId="2" borderId="53" xfId="7" applyFont="1" applyFill="1" applyBorder="1" applyAlignment="1" applyProtection="1">
      <alignment vertical="top" wrapText="1"/>
      <protection locked="0"/>
    </xf>
    <xf numFmtId="0" fontId="9" fillId="0" borderId="53" xfId="7" applyFont="1" applyBorder="1" applyAlignment="1" applyProtection="1">
      <alignment vertical="top" wrapText="1"/>
      <protection locked="0"/>
    </xf>
    <xf numFmtId="182" fontId="7" fillId="0" borderId="4" xfId="7" applyNumberFormat="1" applyFont="1" applyBorder="1" applyAlignment="1" applyProtection="1">
      <alignment vertical="center" shrinkToFit="1"/>
      <protection locked="0"/>
    </xf>
    <xf numFmtId="0" fontId="26" fillId="0" borderId="0" xfId="7" applyFont="1" applyAlignment="1" applyProtection="1">
      <alignment vertical="center" wrapText="1"/>
      <protection locked="0"/>
    </xf>
    <xf numFmtId="0" fontId="2" fillId="0" borderId="0" xfId="7" applyFont="1" applyAlignment="1" applyProtection="1">
      <alignment vertical="center" wrapText="1"/>
      <protection locked="0"/>
    </xf>
    <xf numFmtId="0" fontId="9" fillId="0" borderId="0" xfId="7" applyFont="1" applyAlignment="1" applyProtection="1">
      <alignment vertical="center" textRotation="255" wrapText="1"/>
      <protection locked="0"/>
    </xf>
    <xf numFmtId="0" fontId="9" fillId="0" borderId="0" xfId="7" applyFont="1" applyAlignment="1" applyProtection="1">
      <alignment vertical="center" wrapText="1"/>
      <protection locked="0"/>
    </xf>
    <xf numFmtId="0" fontId="7" fillId="0" borderId="19" xfId="7" applyFont="1" applyBorder="1" applyProtection="1">
      <alignment vertical="center"/>
      <protection locked="0"/>
    </xf>
    <xf numFmtId="0" fontId="21" fillId="2" borderId="9" xfId="7" applyFont="1" applyFill="1" applyBorder="1" applyAlignment="1" applyProtection="1">
      <alignment horizontal="center" vertical="top" wrapText="1" shrinkToFit="1"/>
      <protection locked="0"/>
    </xf>
    <xf numFmtId="0" fontId="29" fillId="0" borderId="15" xfId="7" applyFont="1" applyBorder="1" applyAlignment="1" applyProtection="1">
      <alignment horizontal="center" vertical="center" shrinkToFit="1"/>
      <protection locked="0"/>
    </xf>
    <xf numFmtId="0" fontId="29" fillId="0" borderId="6" xfId="7" applyFont="1" applyBorder="1" applyAlignment="1" applyProtection="1">
      <alignment horizontal="center" vertical="center" shrinkToFit="1"/>
      <protection locked="0"/>
    </xf>
    <xf numFmtId="0" fontId="7" fillId="5" borderId="6" xfId="7" applyFont="1" applyFill="1" applyBorder="1" applyProtection="1">
      <alignment vertical="center"/>
      <protection locked="0"/>
    </xf>
    <xf numFmtId="38" fontId="29" fillId="0" borderId="15" xfId="7" applyNumberFormat="1" applyFont="1" applyBorder="1" applyAlignment="1" applyProtection="1">
      <alignment horizontal="center" vertical="center" shrinkToFit="1"/>
      <protection locked="0"/>
    </xf>
    <xf numFmtId="38" fontId="29" fillId="0" borderId="6" xfId="7" applyNumberFormat="1" applyFont="1" applyBorder="1" applyAlignment="1" applyProtection="1">
      <alignment horizontal="center" vertical="center" shrinkToFit="1"/>
      <protection locked="0"/>
    </xf>
    <xf numFmtId="0" fontId="7" fillId="2" borderId="4" xfId="7" applyFont="1" applyFill="1" applyBorder="1" applyAlignment="1" applyProtection="1">
      <alignment vertical="top" wrapText="1"/>
      <protection locked="0"/>
    </xf>
    <xf numFmtId="0" fontId="29" fillId="3" borderId="4" xfId="7" applyFont="1" applyFill="1" applyBorder="1" applyAlignment="1" applyProtection="1">
      <alignment horizontal="center" vertical="center" shrinkToFit="1"/>
      <protection locked="0"/>
    </xf>
    <xf numFmtId="0" fontId="7" fillId="2" borderId="4" xfId="7" applyFont="1" applyFill="1" applyBorder="1" applyAlignment="1" applyProtection="1">
      <alignment vertical="center" wrapText="1"/>
      <protection locked="0"/>
    </xf>
    <xf numFmtId="182" fontId="7" fillId="3" borderId="4" xfId="7" applyNumberFormat="1" applyFont="1" applyFill="1" applyBorder="1" applyAlignment="1" applyProtection="1">
      <alignment vertical="center" shrinkToFit="1"/>
      <protection locked="0"/>
    </xf>
    <xf numFmtId="10" fontId="7" fillId="3" borderId="4" xfId="18" applyNumberFormat="1" applyFont="1" applyFill="1" applyBorder="1" applyAlignment="1" applyProtection="1">
      <alignment vertical="center" shrinkToFit="1"/>
      <protection locked="0"/>
    </xf>
    <xf numFmtId="38" fontId="7" fillId="0" borderId="4" xfId="18" applyNumberFormat="1" applyFont="1" applyFill="1" applyBorder="1" applyAlignment="1" applyProtection="1">
      <alignment horizontal="center" vertical="center" shrinkToFit="1"/>
      <protection locked="0"/>
    </xf>
    <xf numFmtId="181" fontId="7" fillId="0" borderId="4" xfId="18" applyNumberFormat="1" applyFont="1" applyFill="1" applyBorder="1" applyAlignment="1" applyProtection="1">
      <alignment vertical="center" shrinkToFit="1"/>
      <protection locked="0"/>
    </xf>
    <xf numFmtId="0" fontId="7" fillId="3" borderId="4" xfId="7" applyFont="1" applyFill="1" applyBorder="1" applyProtection="1">
      <alignment vertical="center"/>
      <protection locked="0"/>
    </xf>
    <xf numFmtId="0" fontId="7" fillId="3" borderId="4" xfId="7" applyFont="1" applyFill="1" applyBorder="1" applyAlignment="1" applyProtection="1">
      <alignment vertical="center" wrapText="1"/>
      <protection locked="0"/>
    </xf>
    <xf numFmtId="0" fontId="2" fillId="2" borderId="6" xfId="7" applyFont="1" applyFill="1" applyBorder="1" applyAlignment="1" applyProtection="1">
      <alignment vertical="center" wrapText="1" shrinkToFit="1"/>
      <protection locked="0"/>
    </xf>
    <xf numFmtId="0" fontId="2" fillId="2" borderId="21" xfId="7" applyFont="1" applyFill="1" applyBorder="1" applyAlignment="1" applyProtection="1">
      <alignment vertical="center" wrapText="1"/>
      <protection locked="0"/>
    </xf>
    <xf numFmtId="0" fontId="9" fillId="2" borderId="4" xfId="7" applyFont="1" applyFill="1" applyBorder="1" applyAlignment="1" applyProtection="1">
      <alignment vertical="center" wrapText="1"/>
      <protection locked="0"/>
    </xf>
    <xf numFmtId="0" fontId="26" fillId="2" borderId="50" xfId="7" applyFont="1" applyFill="1" applyBorder="1" applyAlignment="1" applyProtection="1">
      <alignment horizontal="center" vertical="center"/>
      <protection locked="0"/>
    </xf>
    <xf numFmtId="0" fontId="26" fillId="2" borderId="30" xfId="7" applyFont="1" applyFill="1" applyBorder="1" applyAlignment="1" applyProtection="1">
      <alignment horizontal="center" vertical="center"/>
      <protection locked="0"/>
    </xf>
    <xf numFmtId="0" fontId="26" fillId="2" borderId="56" xfId="7" applyFont="1" applyFill="1" applyBorder="1" applyAlignment="1" applyProtection="1">
      <alignment horizontal="center" vertical="center"/>
      <protection locked="0"/>
    </xf>
    <xf numFmtId="0" fontId="7" fillId="2" borderId="32" xfId="7" applyFont="1" applyFill="1" applyBorder="1" applyAlignment="1" applyProtection="1">
      <alignment horizontal="center" vertical="center" wrapText="1"/>
      <protection locked="0"/>
    </xf>
    <xf numFmtId="0" fontId="7" fillId="2" borderId="10" xfId="7" applyFont="1" applyFill="1" applyBorder="1" applyAlignment="1" applyProtection="1">
      <alignment horizontal="center" vertical="center" wrapText="1"/>
      <protection locked="0"/>
    </xf>
    <xf numFmtId="0" fontId="7" fillId="2" borderId="12" xfId="7" applyFont="1" applyFill="1" applyBorder="1" applyAlignment="1" applyProtection="1">
      <alignment horizontal="center" vertical="center" wrapText="1"/>
      <protection locked="0"/>
    </xf>
    <xf numFmtId="0" fontId="7" fillId="2" borderId="22" xfId="7" applyFont="1" applyFill="1" applyBorder="1" applyAlignment="1" applyProtection="1">
      <alignment horizontal="center" vertical="center" wrapText="1"/>
      <protection locked="0"/>
    </xf>
    <xf numFmtId="0" fontId="7" fillId="2" borderId="8" xfId="7" applyFont="1" applyFill="1" applyBorder="1" applyAlignment="1" applyProtection="1">
      <alignment horizontal="center" vertical="center" wrapText="1"/>
      <protection locked="0"/>
    </xf>
    <xf numFmtId="0" fontId="7" fillId="2" borderId="5" xfId="7" applyFont="1" applyFill="1" applyBorder="1" applyAlignment="1" applyProtection="1">
      <alignment horizontal="center" vertical="center" wrapText="1"/>
      <protection locked="0"/>
    </xf>
    <xf numFmtId="0" fontId="26" fillId="2" borderId="11" xfId="7" applyFont="1" applyFill="1" applyBorder="1" applyAlignment="1" applyProtection="1">
      <alignment horizontal="center" vertical="top" wrapText="1"/>
      <protection locked="0"/>
    </xf>
    <xf numFmtId="0" fontId="26" fillId="2" borderId="9" xfId="7" applyFont="1" applyFill="1" applyBorder="1" applyAlignment="1" applyProtection="1">
      <alignment horizontal="center" vertical="top" wrapText="1"/>
      <protection locked="0"/>
    </xf>
    <xf numFmtId="0" fontId="26" fillId="2" borderId="3" xfId="7" applyFont="1" applyFill="1" applyBorder="1" applyAlignment="1" applyProtection="1">
      <alignment horizontal="center" vertical="top" wrapText="1"/>
      <protection locked="0"/>
    </xf>
    <xf numFmtId="0" fontId="7" fillId="2" borderId="11" xfId="7" applyFont="1" applyFill="1" applyBorder="1" applyAlignment="1" applyProtection="1">
      <alignment horizontal="center" vertical="top" wrapText="1"/>
      <protection locked="0"/>
    </xf>
    <xf numFmtId="0" fontId="7" fillId="2" borderId="3" xfId="7" applyFont="1" applyFill="1" applyBorder="1" applyAlignment="1" applyProtection="1">
      <alignment horizontal="center" vertical="top" wrapText="1"/>
      <protection locked="0"/>
    </xf>
    <xf numFmtId="0" fontId="26" fillId="2" borderId="28" xfId="7" applyFont="1" applyFill="1" applyBorder="1" applyAlignment="1" applyProtection="1">
      <alignment horizontal="center" vertical="top" wrapText="1"/>
      <protection locked="0"/>
    </xf>
    <xf numFmtId="0" fontId="26" fillId="2" borderId="26" xfId="7" applyFont="1" applyFill="1" applyBorder="1" applyAlignment="1" applyProtection="1">
      <alignment horizontal="center" vertical="top" wrapText="1"/>
      <protection locked="0"/>
    </xf>
    <xf numFmtId="0" fontId="23" fillId="0" borderId="37" xfId="7" applyFont="1" applyBorder="1" applyAlignment="1" applyProtection="1">
      <alignment horizontal="center" vertical="center" wrapText="1"/>
      <protection locked="0"/>
    </xf>
    <xf numFmtId="0" fontId="6" fillId="0" borderId="37" xfId="7" applyFont="1" applyBorder="1" applyAlignment="1" applyProtection="1">
      <alignment horizontal="center" vertical="center" wrapText="1"/>
      <protection locked="0"/>
    </xf>
    <xf numFmtId="0" fontId="9" fillId="0" borderId="40" xfId="0" applyFont="1" applyBorder="1" applyAlignment="1" applyProtection="1">
      <alignment horizontal="center" vertical="center" wrapText="1"/>
      <protection locked="0"/>
    </xf>
    <xf numFmtId="0" fontId="9" fillId="0" borderId="45" xfId="0" applyFont="1" applyBorder="1" applyAlignment="1" applyProtection="1">
      <alignment horizontal="center" vertical="center" wrapText="1"/>
      <protection locked="0"/>
    </xf>
    <xf numFmtId="0" fontId="9" fillId="0" borderId="51" xfId="0" applyFont="1" applyBorder="1" applyAlignment="1" applyProtection="1">
      <alignment horizontal="center" vertical="center" wrapText="1"/>
      <protection locked="0"/>
    </xf>
    <xf numFmtId="0" fontId="9" fillId="0" borderId="40" xfId="0" applyFont="1" applyBorder="1" applyAlignment="1" applyProtection="1">
      <alignment horizontal="center" vertical="center" wrapText="1" shrinkToFit="1"/>
      <protection locked="0"/>
    </xf>
    <xf numFmtId="0" fontId="9" fillId="0" borderId="45" xfId="0" applyFont="1" applyBorder="1" applyAlignment="1" applyProtection="1">
      <alignment horizontal="center" vertical="center" wrapText="1" shrinkToFit="1"/>
      <protection locked="0"/>
    </xf>
    <xf numFmtId="0" fontId="9" fillId="0" borderId="51" xfId="0" applyFont="1" applyBorder="1" applyAlignment="1" applyProtection="1">
      <alignment horizontal="center" vertical="center" wrapText="1" shrinkToFit="1"/>
      <protection locked="0"/>
    </xf>
    <xf numFmtId="0" fontId="9" fillId="0" borderId="14" xfId="0" applyFont="1" applyBorder="1" applyAlignment="1" applyProtection="1">
      <alignment horizontal="center" vertical="center" shrinkToFit="1"/>
      <protection locked="0"/>
    </xf>
    <xf numFmtId="0" fontId="9" fillId="0" borderId="4" xfId="0" applyFont="1" applyBorder="1" applyAlignment="1" applyProtection="1">
      <alignment horizontal="center" vertical="center" shrinkToFit="1"/>
      <protection locked="0"/>
    </xf>
    <xf numFmtId="182" fontId="9" fillId="0" borderId="11" xfId="0" applyNumberFormat="1" applyFont="1" applyBorder="1" applyAlignment="1" applyProtection="1">
      <alignment horizontal="center" vertical="center" wrapText="1"/>
      <protection locked="0"/>
    </xf>
    <xf numFmtId="182" fontId="9" fillId="0" borderId="3" xfId="0" applyNumberFormat="1" applyFont="1" applyBorder="1" applyAlignment="1" applyProtection="1">
      <alignment horizontal="center" vertical="center" wrapText="1"/>
      <protection locked="0"/>
    </xf>
    <xf numFmtId="0" fontId="9" fillId="0" borderId="11"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182" fontId="9" fillId="0" borderId="1" xfId="0" applyNumberFormat="1" applyFont="1" applyBorder="1" applyAlignment="1" applyProtection="1">
      <alignment horizontal="center" vertical="center" wrapText="1"/>
      <protection locked="0"/>
    </xf>
    <xf numFmtId="182" fontId="9" fillId="0" borderId="16" xfId="0" applyNumberFormat="1"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9" fillId="0" borderId="10" xfId="0" applyFont="1" applyBorder="1" applyAlignment="1" applyProtection="1">
      <alignment horizontal="center" vertical="center" wrapText="1"/>
      <protection locked="0"/>
    </xf>
    <xf numFmtId="0" fontId="9" fillId="0" borderId="12" xfId="0" applyFont="1" applyBorder="1" applyAlignment="1" applyProtection="1">
      <alignment horizontal="center" vertical="center" wrapText="1"/>
      <protection locked="0"/>
    </xf>
    <xf numFmtId="0" fontId="9" fillId="0" borderId="15" xfId="0" applyFont="1" applyBorder="1" applyAlignment="1" applyProtection="1">
      <alignment horizontal="center" vertical="center" wrapText="1"/>
      <protection locked="0"/>
    </xf>
    <xf numFmtId="0" fontId="9" fillId="0" borderId="9"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21" fillId="0" borderId="40" xfId="7" applyFont="1" applyBorder="1" applyAlignment="1" applyProtection="1">
      <alignment horizontal="center" vertical="center" wrapText="1"/>
      <protection locked="0"/>
    </xf>
    <xf numFmtId="0" fontId="21" fillId="0" borderId="45" xfId="7" applyFont="1" applyBorder="1" applyAlignment="1" applyProtection="1">
      <alignment horizontal="center" vertical="center" wrapText="1"/>
      <protection locked="0"/>
    </xf>
    <xf numFmtId="0" fontId="21" fillId="0" borderId="51" xfId="7" applyFont="1" applyBorder="1" applyAlignment="1" applyProtection="1">
      <alignment horizontal="center" vertical="center" wrapText="1"/>
      <protection locked="0"/>
    </xf>
    <xf numFmtId="0" fontId="9" fillId="0" borderId="53" xfId="0" applyFont="1" applyBorder="1" applyAlignment="1" applyProtection="1">
      <alignment horizontal="center" vertical="center" wrapText="1"/>
      <protection locked="0"/>
    </xf>
    <xf numFmtId="0" fontId="9" fillId="0" borderId="54" xfId="0" applyFont="1" applyBorder="1" applyAlignment="1" applyProtection="1">
      <alignment horizontal="center" vertical="center" wrapText="1"/>
      <protection locked="0"/>
    </xf>
    <xf numFmtId="0" fontId="9" fillId="0" borderId="55" xfId="0" applyFont="1" applyBorder="1" applyAlignment="1" applyProtection="1">
      <alignment horizontal="center" vertical="center" wrapText="1"/>
      <protection locked="0"/>
    </xf>
    <xf numFmtId="0" fontId="7" fillId="2" borderId="4" xfId="7" applyFont="1" applyFill="1" applyBorder="1" applyAlignment="1" applyProtection="1">
      <alignment horizontal="center" vertical="center" wrapText="1"/>
      <protection locked="0"/>
    </xf>
    <xf numFmtId="0" fontId="7" fillId="2" borderId="4" xfId="0" applyFont="1" applyFill="1" applyBorder="1" applyAlignment="1" applyProtection="1">
      <alignment horizontal="center" vertical="center" wrapText="1"/>
      <protection locked="0"/>
    </xf>
    <xf numFmtId="0" fontId="7" fillId="2" borderId="11" xfId="7" applyFont="1" applyFill="1" applyBorder="1" applyAlignment="1" applyProtection="1">
      <alignment horizontal="center" vertical="center" textRotation="255" shrinkToFit="1"/>
      <protection locked="0"/>
    </xf>
    <xf numFmtId="0" fontId="7" fillId="2" borderId="3" xfId="7" applyFont="1" applyFill="1" applyBorder="1" applyAlignment="1" applyProtection="1">
      <alignment horizontal="center" vertical="center" textRotation="255" shrinkToFit="1"/>
      <protection locked="0"/>
    </xf>
    <xf numFmtId="0" fontId="7" fillId="2" borderId="39" xfId="7" applyFont="1" applyFill="1" applyBorder="1" applyAlignment="1" applyProtection="1">
      <alignment horizontal="center" vertical="center" textRotation="255" shrinkToFit="1"/>
      <protection locked="0"/>
    </xf>
    <xf numFmtId="0" fontId="7" fillId="2" borderId="31" xfId="7" applyFont="1" applyFill="1" applyBorder="1" applyAlignment="1" applyProtection="1">
      <alignment horizontal="center" vertical="center" wrapText="1"/>
      <protection locked="0"/>
    </xf>
    <xf numFmtId="0" fontId="7" fillId="2" borderId="42" xfId="7" applyFont="1" applyFill="1" applyBorder="1" applyAlignment="1" applyProtection="1">
      <alignment horizontal="center" vertical="center" wrapText="1"/>
      <protection locked="0"/>
    </xf>
    <xf numFmtId="0" fontId="7" fillId="2" borderId="48" xfId="7" applyFont="1" applyFill="1" applyBorder="1" applyAlignment="1" applyProtection="1">
      <alignment horizontal="center" vertical="center" wrapText="1"/>
      <protection locked="0"/>
    </xf>
    <xf numFmtId="0" fontId="18" fillId="2" borderId="4" xfId="7" applyFont="1" applyFill="1" applyBorder="1" applyAlignment="1" applyProtection="1">
      <alignment horizontal="center" vertical="center"/>
      <protection locked="0"/>
    </xf>
    <xf numFmtId="0" fontId="7" fillId="2" borderId="6" xfId="7" applyFont="1" applyFill="1" applyBorder="1" applyAlignment="1" applyProtection="1">
      <alignment horizontal="center" vertical="center" wrapText="1" shrinkToFit="1"/>
      <protection locked="0"/>
    </xf>
    <xf numFmtId="0" fontId="7" fillId="2" borderId="13" xfId="7" applyFont="1" applyFill="1" applyBorder="1" applyAlignment="1" applyProtection="1">
      <alignment horizontal="center" vertical="center" wrapText="1" shrinkToFit="1"/>
      <protection locked="0"/>
    </xf>
    <xf numFmtId="0" fontId="26" fillId="2" borderId="13" xfId="0" applyFont="1" applyFill="1" applyBorder="1" applyAlignment="1">
      <alignment horizontal="center" vertical="center" shrinkToFit="1"/>
    </xf>
    <xf numFmtId="0" fontId="26" fillId="2" borderId="14" xfId="0" applyFont="1" applyFill="1" applyBorder="1" applyAlignment="1">
      <alignment horizontal="center" vertical="center" shrinkToFit="1"/>
    </xf>
    <xf numFmtId="0" fontId="7" fillId="2" borderId="1" xfId="7" applyFont="1" applyFill="1" applyBorder="1" applyAlignment="1" applyProtection="1">
      <alignment horizontal="center" vertical="center"/>
      <protection locked="0"/>
    </xf>
    <xf numFmtId="0" fontId="7" fillId="2" borderId="12" xfId="7" applyFont="1" applyFill="1" applyBorder="1" applyAlignment="1" applyProtection="1">
      <alignment horizontal="center" vertical="center"/>
      <protection locked="0"/>
    </xf>
    <xf numFmtId="0" fontId="7" fillId="2" borderId="15" xfId="7" applyFont="1" applyFill="1" applyBorder="1" applyAlignment="1" applyProtection="1">
      <alignment horizontal="center" vertical="center"/>
      <protection locked="0"/>
    </xf>
    <xf numFmtId="0" fontId="7" fillId="2" borderId="5" xfId="7" applyFont="1" applyFill="1" applyBorder="1" applyAlignment="1" applyProtection="1">
      <alignment horizontal="center" vertical="center"/>
      <protection locked="0"/>
    </xf>
    <xf numFmtId="0" fontId="7" fillId="2" borderId="11" xfId="7" applyFont="1" applyFill="1" applyBorder="1" applyAlignment="1" applyProtection="1">
      <alignment horizontal="center" vertical="center" textRotation="255"/>
      <protection locked="0"/>
    </xf>
    <xf numFmtId="0" fontId="7" fillId="2" borderId="9" xfId="7" applyFont="1" applyFill="1" applyBorder="1" applyAlignment="1" applyProtection="1">
      <alignment horizontal="center" vertical="center" textRotation="255"/>
      <protection locked="0"/>
    </xf>
    <xf numFmtId="0" fontId="26" fillId="2" borderId="1" xfId="0" applyFont="1" applyFill="1" applyBorder="1" applyAlignment="1">
      <alignment vertical="center" wrapText="1"/>
    </xf>
    <xf numFmtId="0" fontId="26" fillId="2" borderId="10" xfId="0" applyFont="1" applyFill="1" applyBorder="1" applyAlignment="1">
      <alignment vertical="center" wrapText="1"/>
    </xf>
    <xf numFmtId="0" fontId="26" fillId="2" borderId="12" xfId="0" applyFont="1" applyFill="1" applyBorder="1" applyAlignment="1">
      <alignment vertical="center" wrapText="1"/>
    </xf>
    <xf numFmtId="0" fontId="26" fillId="2" borderId="15" xfId="0" applyFont="1" applyFill="1" applyBorder="1" applyAlignment="1">
      <alignment vertical="center" wrapText="1"/>
    </xf>
    <xf numFmtId="0" fontId="26" fillId="2" borderId="8" xfId="0" applyFont="1" applyFill="1" applyBorder="1" applyAlignment="1">
      <alignment vertical="center" wrapText="1"/>
    </xf>
    <xf numFmtId="0" fontId="26" fillId="2" borderId="5" xfId="0" applyFont="1" applyFill="1" applyBorder="1" applyAlignment="1">
      <alignment vertical="center" wrapText="1"/>
    </xf>
    <xf numFmtId="0" fontId="26" fillId="2" borderId="1" xfId="0" applyFont="1" applyFill="1" applyBorder="1" applyAlignment="1">
      <alignment horizontal="center" vertical="center" wrapText="1"/>
    </xf>
    <xf numFmtId="0" fontId="26" fillId="2" borderId="10" xfId="0" applyFont="1" applyFill="1" applyBorder="1" applyAlignment="1">
      <alignment horizontal="center" vertical="center" wrapText="1"/>
    </xf>
    <xf numFmtId="0" fontId="26" fillId="2" borderId="12" xfId="0" applyFont="1" applyFill="1" applyBorder="1" applyAlignment="1">
      <alignment horizontal="center" vertical="center" wrapText="1"/>
    </xf>
    <xf numFmtId="0" fontId="26" fillId="2" borderId="15" xfId="0" applyFont="1" applyFill="1" applyBorder="1" applyAlignment="1">
      <alignment horizontal="center" vertical="center" wrapText="1"/>
    </xf>
    <xf numFmtId="0" fontId="26" fillId="2" borderId="8" xfId="0" applyFont="1" applyFill="1" applyBorder="1" applyAlignment="1">
      <alignment horizontal="center" vertical="center" wrapText="1"/>
    </xf>
    <xf numFmtId="0" fontId="26" fillId="2" borderId="5" xfId="0" applyFont="1" applyFill="1" applyBorder="1" applyAlignment="1">
      <alignment horizontal="center" vertical="center" wrapText="1"/>
    </xf>
    <xf numFmtId="0" fontId="7" fillId="2" borderId="1" xfId="7" applyFont="1" applyFill="1" applyBorder="1" applyAlignment="1" applyProtection="1">
      <alignment horizontal="center" vertical="center" wrapText="1"/>
      <protection locked="0"/>
    </xf>
    <xf numFmtId="0" fontId="26" fillId="2" borderId="6" xfId="0" applyFont="1" applyFill="1" applyBorder="1" applyAlignment="1">
      <alignment horizontal="center" vertical="center" wrapText="1" shrinkToFit="1"/>
    </xf>
    <xf numFmtId="0" fontId="26" fillId="2" borderId="13" xfId="0" applyFont="1" applyFill="1" applyBorder="1" applyAlignment="1">
      <alignment horizontal="center" vertical="center" wrapText="1" shrinkToFit="1"/>
    </xf>
    <xf numFmtId="0" fontId="26" fillId="2" borderId="14" xfId="0" applyFont="1" applyFill="1" applyBorder="1" applyAlignment="1">
      <alignment horizontal="center" vertical="center" wrapText="1" shrinkToFit="1"/>
    </xf>
    <xf numFmtId="0" fontId="28" fillId="2" borderId="11" xfId="0" applyFont="1" applyFill="1" applyBorder="1" applyAlignment="1">
      <alignment horizontal="center" vertical="center" textRotation="255" wrapText="1"/>
    </xf>
    <xf numFmtId="0" fontId="28" fillId="2" borderId="3" xfId="0" applyFont="1" applyFill="1" applyBorder="1" applyAlignment="1">
      <alignment horizontal="center" vertical="center" textRotation="255" wrapText="1"/>
    </xf>
    <xf numFmtId="38" fontId="7" fillId="2" borderId="11" xfId="7" applyNumberFormat="1" applyFont="1" applyFill="1" applyBorder="1" applyAlignment="1" applyProtection="1">
      <alignment horizontal="center" vertical="center" wrapText="1"/>
      <protection locked="0"/>
    </xf>
    <xf numFmtId="38" fontId="7" fillId="2" borderId="3" xfId="7" applyNumberFormat="1" applyFont="1" applyFill="1" applyBorder="1" applyAlignment="1" applyProtection="1">
      <alignment horizontal="center" vertical="center" wrapText="1"/>
      <protection locked="0"/>
    </xf>
    <xf numFmtId="0" fontId="7" fillId="2" borderId="3" xfId="7" applyFont="1" applyFill="1" applyBorder="1" applyAlignment="1" applyProtection="1">
      <alignment horizontal="center" vertical="center" textRotation="255"/>
      <protection locked="0"/>
    </xf>
    <xf numFmtId="0" fontId="7" fillId="2" borderId="11" xfId="7" applyFont="1" applyFill="1" applyBorder="1" applyAlignment="1" applyProtection="1">
      <alignment horizontal="center" vertical="center" wrapText="1"/>
      <protection locked="0"/>
    </xf>
    <xf numFmtId="0" fontId="7" fillId="2" borderId="3" xfId="7" applyFont="1" applyFill="1" applyBorder="1" applyAlignment="1" applyProtection="1">
      <alignment horizontal="center" vertical="center" wrapText="1"/>
      <protection locked="0"/>
    </xf>
    <xf numFmtId="0" fontId="7" fillId="2" borderId="39" xfId="7" applyFont="1" applyFill="1" applyBorder="1" applyAlignment="1" applyProtection="1">
      <alignment horizontal="left" vertical="center" wrapText="1"/>
      <protection locked="0"/>
    </xf>
    <xf numFmtId="0" fontId="7" fillId="2" borderId="3" xfId="7" applyFont="1" applyFill="1" applyBorder="1" applyAlignment="1" applyProtection="1">
      <alignment horizontal="left" vertical="center" wrapText="1"/>
      <protection locked="0"/>
    </xf>
    <xf numFmtId="0" fontId="7" fillId="2" borderId="9" xfId="7" applyFont="1" applyFill="1" applyBorder="1" applyAlignment="1" applyProtection="1">
      <alignment horizontal="left" vertical="center" wrapText="1"/>
      <protection locked="0"/>
    </xf>
    <xf numFmtId="0" fontId="7" fillId="2" borderId="39" xfId="7" applyFont="1" applyFill="1" applyBorder="1" applyAlignment="1" applyProtection="1">
      <alignment horizontal="center" vertical="center" wrapText="1"/>
      <protection locked="0"/>
    </xf>
    <xf numFmtId="0" fontId="7" fillId="2" borderId="9" xfId="7" applyFont="1" applyFill="1" applyBorder="1" applyAlignment="1" applyProtection="1">
      <alignment horizontal="center" vertical="center" wrapText="1"/>
      <protection locked="0"/>
    </xf>
    <xf numFmtId="0" fontId="7" fillId="2" borderId="30" xfId="7" applyFont="1" applyFill="1" applyBorder="1" applyAlignment="1" applyProtection="1">
      <alignment horizontal="center" vertical="center" wrapText="1"/>
      <protection locked="0"/>
    </xf>
    <xf numFmtId="0" fontId="7" fillId="2" borderId="41" xfId="7" applyFont="1" applyFill="1" applyBorder="1" applyAlignment="1" applyProtection="1">
      <alignment horizontal="center" vertical="center" wrapText="1"/>
      <protection locked="0"/>
    </xf>
    <xf numFmtId="0" fontId="7" fillId="2" borderId="26" xfId="7" applyFont="1" applyFill="1" applyBorder="1" applyAlignment="1" applyProtection="1">
      <alignment horizontal="center" vertical="center" wrapText="1"/>
      <protection locked="0"/>
    </xf>
    <xf numFmtId="0" fontId="7" fillId="2" borderId="19" xfId="7" applyFont="1" applyFill="1" applyBorder="1" applyAlignment="1" applyProtection="1">
      <alignment horizontal="center" vertical="center" wrapText="1"/>
      <protection locked="0"/>
    </xf>
    <xf numFmtId="0" fontId="7" fillId="2" borderId="57" xfId="7" applyFont="1" applyFill="1" applyBorder="1" applyAlignment="1" applyProtection="1">
      <alignment horizontal="left" vertical="center" wrapText="1"/>
      <protection locked="0"/>
    </xf>
    <xf numFmtId="0" fontId="7" fillId="2" borderId="17" xfId="7" applyFont="1" applyFill="1" applyBorder="1" applyAlignment="1" applyProtection="1">
      <alignment horizontal="left" vertical="center" wrapText="1"/>
      <protection locked="0"/>
    </xf>
    <xf numFmtId="0" fontId="7" fillId="2" borderId="18" xfId="7" applyFont="1" applyFill="1" applyBorder="1" applyAlignment="1" applyProtection="1">
      <alignment horizontal="left" vertical="center" wrapText="1"/>
      <protection locked="0"/>
    </xf>
    <xf numFmtId="0" fontId="9" fillId="0" borderId="11" xfId="7" applyFont="1" applyBorder="1" applyAlignment="1" applyProtection="1">
      <alignment horizontal="center" vertical="top" wrapText="1"/>
      <protection locked="0"/>
    </xf>
    <xf numFmtId="0" fontId="9" fillId="0" borderId="9" xfId="7" applyFont="1" applyBorder="1" applyAlignment="1" applyProtection="1">
      <alignment horizontal="center" vertical="top" wrapText="1"/>
      <protection locked="0"/>
    </xf>
    <xf numFmtId="0" fontId="7" fillId="2" borderId="30" xfId="7" applyFont="1" applyFill="1" applyBorder="1" applyAlignment="1" applyProtection="1">
      <alignment horizontal="center" vertical="center" shrinkToFit="1"/>
      <protection locked="0"/>
    </xf>
    <xf numFmtId="0" fontId="26" fillId="2" borderId="30" xfId="0" applyFont="1" applyFill="1" applyBorder="1" applyAlignment="1">
      <alignment horizontal="center" vertical="center" shrinkToFit="1"/>
    </xf>
    <xf numFmtId="0" fontId="26" fillId="2" borderId="31" xfId="7" applyFont="1" applyFill="1" applyBorder="1" applyAlignment="1" applyProtection="1">
      <alignment horizontal="center" vertical="center" wrapText="1"/>
      <protection locked="0"/>
    </xf>
    <xf numFmtId="0" fontId="26" fillId="2" borderId="42" xfId="7" applyFont="1" applyFill="1" applyBorder="1" applyAlignment="1" applyProtection="1">
      <alignment horizontal="center" vertical="center" wrapText="1"/>
      <protection locked="0"/>
    </xf>
    <xf numFmtId="0" fontId="26" fillId="2" borderId="48" xfId="7" applyFont="1" applyFill="1" applyBorder="1" applyAlignment="1" applyProtection="1">
      <alignment horizontal="center" vertical="center" wrapText="1"/>
      <protection locked="0"/>
    </xf>
    <xf numFmtId="0" fontId="7" fillId="2" borderId="34" xfId="7" applyFont="1" applyFill="1" applyBorder="1" applyAlignment="1" applyProtection="1">
      <alignment horizontal="center" vertical="center" textRotation="255" shrinkToFit="1"/>
      <protection locked="0"/>
    </xf>
    <xf numFmtId="0" fontId="7" fillId="2" borderId="17" xfId="7" applyFont="1" applyFill="1" applyBorder="1" applyAlignment="1" applyProtection="1">
      <alignment horizontal="center" vertical="center" textRotation="255" shrinkToFit="1"/>
      <protection locked="0"/>
    </xf>
    <xf numFmtId="0" fontId="7" fillId="2" borderId="18" xfId="7" applyFont="1" applyFill="1" applyBorder="1" applyAlignment="1" applyProtection="1">
      <alignment horizontal="center" vertical="center" textRotation="255" shrinkToFit="1"/>
      <protection locked="0"/>
    </xf>
    <xf numFmtId="0" fontId="21" fillId="0" borderId="4" xfId="7" applyFont="1" applyBorder="1" applyAlignment="1" applyProtection="1">
      <alignment horizontal="center" vertical="top" wrapText="1"/>
      <protection locked="0"/>
    </xf>
    <xf numFmtId="0" fontId="21" fillId="2" borderId="11" xfId="7" applyFont="1" applyFill="1" applyBorder="1" applyAlignment="1" applyProtection="1">
      <alignment horizontal="center" vertical="top" wrapText="1"/>
      <protection locked="0"/>
    </xf>
    <xf numFmtId="0" fontId="21" fillId="2" borderId="3" xfId="7" applyFont="1" applyFill="1" applyBorder="1" applyAlignment="1" applyProtection="1">
      <alignment horizontal="center" vertical="top" wrapText="1"/>
      <protection locked="0"/>
    </xf>
    <xf numFmtId="0" fontId="21" fillId="2" borderId="9" xfId="7" applyFont="1" applyFill="1" applyBorder="1" applyAlignment="1" applyProtection="1">
      <alignment horizontal="center" vertical="top" wrapText="1"/>
      <protection locked="0"/>
    </xf>
    <xf numFmtId="0" fontId="23" fillId="0" borderId="41" xfId="7" applyFont="1" applyBorder="1" applyAlignment="1" applyProtection="1">
      <alignment horizontal="center" vertical="center" shrinkToFit="1"/>
      <protection locked="0"/>
    </xf>
    <xf numFmtId="0" fontId="23" fillId="0" borderId="26" xfId="7" applyFont="1" applyBorder="1" applyAlignment="1" applyProtection="1">
      <alignment horizontal="center" vertical="center" shrinkToFit="1"/>
      <protection locked="0"/>
    </xf>
    <xf numFmtId="0" fontId="21" fillId="0" borderId="4" xfId="7" applyFont="1" applyBorder="1" applyAlignment="1" applyProtection="1">
      <alignment horizontal="center" vertical="center" wrapText="1"/>
      <protection locked="0"/>
    </xf>
    <xf numFmtId="0" fontId="21" fillId="0" borderId="3" xfId="7" applyFont="1" applyBorder="1" applyAlignment="1" applyProtection="1">
      <alignment horizontal="center" vertical="top" wrapText="1"/>
      <protection locked="0"/>
    </xf>
    <xf numFmtId="0" fontId="21" fillId="0" borderId="9" xfId="7" applyFont="1" applyBorder="1" applyAlignment="1" applyProtection="1">
      <alignment horizontal="center" vertical="top" wrapText="1"/>
      <protection locked="0"/>
    </xf>
    <xf numFmtId="0" fontId="21" fillId="0" borderId="11" xfId="7" applyFont="1" applyBorder="1" applyAlignment="1" applyProtection="1">
      <alignment horizontal="center" vertical="top" wrapText="1"/>
      <protection locked="0"/>
    </xf>
    <xf numFmtId="0" fontId="22" fillId="0" borderId="45" xfId="7" applyFont="1" applyBorder="1" applyAlignment="1" applyProtection="1">
      <alignment horizontal="center" vertical="center" wrapText="1"/>
      <protection locked="0"/>
    </xf>
    <xf numFmtId="0" fontId="22" fillId="0" borderId="51" xfId="7" applyFont="1" applyBorder="1" applyAlignment="1" applyProtection="1">
      <alignment horizontal="center" vertical="center" wrapText="1"/>
      <protection locked="0"/>
    </xf>
    <xf numFmtId="0" fontId="7" fillId="2" borderId="15" xfId="7" applyFont="1" applyFill="1" applyBorder="1" applyAlignment="1" applyProtection="1">
      <alignment horizontal="center" vertical="center" wrapText="1"/>
      <protection locked="0"/>
    </xf>
    <xf numFmtId="0" fontId="9" fillId="2" borderId="3" xfId="7" applyFont="1" applyFill="1" applyBorder="1" applyAlignment="1" applyProtection="1">
      <alignment horizontal="center" vertical="top" wrapText="1"/>
      <protection locked="0"/>
    </xf>
    <xf numFmtId="0" fontId="9" fillId="2" borderId="9" xfId="7" applyFont="1" applyFill="1" applyBorder="1" applyAlignment="1" applyProtection="1">
      <alignment horizontal="center" vertical="top" wrapText="1"/>
      <protection locked="0"/>
    </xf>
    <xf numFmtId="0" fontId="21" fillId="0" borderId="1" xfId="7" applyFont="1" applyBorder="1" applyAlignment="1" applyProtection="1">
      <alignment horizontal="center" vertical="center" wrapText="1" shrinkToFit="1"/>
      <protection locked="0"/>
    </xf>
    <xf numFmtId="0" fontId="21" fillId="0" borderId="10" xfId="7" applyFont="1" applyBorder="1" applyAlignment="1" applyProtection="1">
      <alignment horizontal="center" vertical="center" wrapText="1" shrinkToFit="1"/>
      <protection locked="0"/>
    </xf>
    <xf numFmtId="0" fontId="21" fillId="0" borderId="12" xfId="7" applyFont="1" applyBorder="1" applyAlignment="1" applyProtection="1">
      <alignment horizontal="center" vertical="center" wrapText="1" shrinkToFit="1"/>
      <protection locked="0"/>
    </xf>
    <xf numFmtId="0" fontId="7" fillId="2" borderId="4" xfId="7" applyFont="1" applyFill="1" applyBorder="1" applyAlignment="1" applyProtection="1">
      <alignment horizontal="center" vertical="top" wrapText="1"/>
      <protection locked="0"/>
    </xf>
    <xf numFmtId="0" fontId="9" fillId="0" borderId="1" xfId="7" applyFont="1" applyBorder="1" applyAlignment="1" applyProtection="1">
      <alignment horizontal="center" vertical="center" wrapText="1"/>
      <protection locked="0"/>
    </xf>
    <xf numFmtId="0" fontId="9" fillId="0" borderId="10" xfId="7" applyFont="1" applyBorder="1" applyAlignment="1" applyProtection="1">
      <alignment horizontal="center" vertical="center" wrapText="1"/>
      <protection locked="0"/>
    </xf>
    <xf numFmtId="0" fontId="9" fillId="0" borderId="12" xfId="7" applyFont="1" applyBorder="1" applyAlignment="1" applyProtection="1">
      <alignment horizontal="center" vertical="center" wrapText="1"/>
      <protection locked="0"/>
    </xf>
    <xf numFmtId="0" fontId="7" fillId="2" borderId="9" xfId="7" applyFont="1" applyFill="1" applyBorder="1" applyAlignment="1" applyProtection="1">
      <alignment horizontal="center" vertical="top" wrapText="1"/>
      <protection locked="0"/>
    </xf>
    <xf numFmtId="0" fontId="9" fillId="2" borderId="11" xfId="7" applyFont="1" applyFill="1" applyBorder="1" applyAlignment="1" applyProtection="1">
      <alignment horizontal="center" vertical="top" wrapText="1"/>
      <protection locked="0"/>
    </xf>
    <xf numFmtId="0" fontId="9" fillId="2" borderId="4" xfId="7" applyFont="1" applyFill="1" applyBorder="1" applyAlignment="1" applyProtection="1">
      <alignment horizontal="center" vertical="center" wrapText="1"/>
      <protection locked="0"/>
    </xf>
    <xf numFmtId="0" fontId="9" fillId="0" borderId="16" xfId="7" applyFont="1" applyBorder="1" applyAlignment="1" applyProtection="1">
      <alignment horizontal="center" vertical="top" wrapText="1"/>
      <protection locked="0"/>
    </xf>
    <xf numFmtId="0" fontId="21" fillId="2" borderId="23" xfId="7" applyFont="1" applyFill="1" applyBorder="1" applyAlignment="1" applyProtection="1">
      <alignment horizontal="center" vertical="center" wrapText="1"/>
      <protection locked="0"/>
    </xf>
    <xf numFmtId="0" fontId="21" fillId="2" borderId="13" xfId="7" applyFont="1" applyFill="1" applyBorder="1" applyAlignment="1" applyProtection="1">
      <alignment horizontal="center" vertical="center" wrapText="1"/>
      <protection locked="0"/>
    </xf>
    <xf numFmtId="0" fontId="9" fillId="0" borderId="3" xfId="7" applyFont="1" applyBorder="1" applyAlignment="1" applyProtection="1">
      <alignment horizontal="center" vertical="top" wrapText="1"/>
      <protection locked="0"/>
    </xf>
    <xf numFmtId="0" fontId="9" fillId="0" borderId="1" xfId="0" applyFont="1" applyBorder="1" applyAlignment="1" applyProtection="1">
      <alignment horizontal="center" vertical="center" shrinkToFit="1"/>
      <protection locked="0"/>
    </xf>
    <xf numFmtId="0" fontId="9" fillId="0" borderId="10" xfId="0" applyFont="1" applyBorder="1" applyAlignment="1" applyProtection="1">
      <alignment horizontal="center" vertical="center" shrinkToFit="1"/>
      <protection locked="0"/>
    </xf>
    <xf numFmtId="0" fontId="9" fillId="0" borderId="12" xfId="0" applyFont="1" applyBorder="1" applyAlignment="1" applyProtection="1">
      <alignment horizontal="center" vertical="center" shrinkToFit="1"/>
      <protection locked="0"/>
    </xf>
    <xf numFmtId="0" fontId="9" fillId="0" borderId="16" xfId="0" applyFont="1" applyBorder="1" applyAlignment="1" applyProtection="1">
      <alignment horizontal="center" vertical="center" wrapText="1"/>
      <protection locked="0"/>
    </xf>
    <xf numFmtId="0" fontId="21" fillId="2" borderId="40" xfId="7" applyFont="1" applyFill="1" applyBorder="1" applyAlignment="1" applyProtection="1">
      <alignment horizontal="center" vertical="top" wrapText="1"/>
      <protection locked="0"/>
    </xf>
    <xf numFmtId="0" fontId="21" fillId="2" borderId="45" xfId="7" applyFont="1" applyFill="1" applyBorder="1" applyAlignment="1" applyProtection="1">
      <alignment horizontal="center" vertical="top" wrapText="1"/>
      <protection locked="0"/>
    </xf>
    <xf numFmtId="0" fontId="21" fillId="2" borderId="51" xfId="7" applyFont="1" applyFill="1" applyBorder="1" applyAlignment="1" applyProtection="1">
      <alignment horizontal="center" vertical="top" wrapText="1"/>
      <protection locked="0"/>
    </xf>
    <xf numFmtId="0" fontId="21" fillId="2" borderId="16" xfId="7" applyFont="1" applyFill="1" applyBorder="1" applyAlignment="1" applyProtection="1">
      <alignment horizontal="center" vertical="top" wrapText="1"/>
      <protection locked="0"/>
    </xf>
    <xf numFmtId="0" fontId="21" fillId="2" borderId="0" xfId="7" applyFont="1" applyFill="1" applyAlignment="1" applyProtection="1">
      <alignment horizontal="center" vertical="top" wrapText="1"/>
      <protection locked="0"/>
    </xf>
    <xf numFmtId="0" fontId="21" fillId="2" borderId="7" xfId="7" applyFont="1" applyFill="1" applyBorder="1" applyAlignment="1" applyProtection="1">
      <alignment horizontal="center" vertical="top" wrapText="1"/>
      <protection locked="0"/>
    </xf>
    <xf numFmtId="0" fontId="21" fillId="0" borderId="44" xfId="7" applyFont="1" applyBorder="1" applyAlignment="1" applyProtection="1">
      <alignment horizontal="center" vertical="center" wrapText="1"/>
      <protection locked="0"/>
    </xf>
    <xf numFmtId="0" fontId="21" fillId="2" borderId="4" xfId="7" applyFont="1" applyFill="1" applyBorder="1" applyAlignment="1" applyProtection="1">
      <alignment horizontal="center" vertical="center" wrapText="1"/>
      <protection locked="0"/>
    </xf>
    <xf numFmtId="0" fontId="13" fillId="0" borderId="0" xfId="7" applyFont="1" applyAlignment="1" applyProtection="1">
      <alignment horizontal="center" vertical="center"/>
      <protection locked="0"/>
    </xf>
    <xf numFmtId="0" fontId="9" fillId="0" borderId="10" xfId="9" applyFont="1" applyBorder="1" applyAlignment="1" applyProtection="1">
      <alignment horizontal="center" vertical="center" wrapText="1"/>
      <protection locked="0"/>
    </xf>
    <xf numFmtId="0" fontId="9" fillId="0" borderId="12" xfId="9" applyFont="1" applyBorder="1" applyAlignment="1" applyProtection="1">
      <alignment horizontal="center" vertical="center" wrapText="1"/>
      <protection locked="0"/>
    </xf>
    <xf numFmtId="0" fontId="9" fillId="0" borderId="0" xfId="9" applyFont="1" applyAlignment="1" applyProtection="1">
      <alignment horizontal="center" vertical="center" wrapText="1"/>
      <protection locked="0"/>
    </xf>
    <xf numFmtId="0" fontId="9" fillId="0" borderId="7" xfId="9" applyFont="1" applyBorder="1" applyAlignment="1" applyProtection="1">
      <alignment horizontal="center" vertical="center" wrapText="1"/>
      <protection locked="0"/>
    </xf>
    <xf numFmtId="0" fontId="9" fillId="2" borderId="47" xfId="9" applyFont="1" applyFill="1" applyBorder="1" applyAlignment="1" applyProtection="1">
      <alignment horizontal="center" vertical="center" wrapText="1"/>
      <protection locked="0"/>
    </xf>
    <xf numFmtId="0" fontId="9" fillId="2" borderId="10" xfId="9" applyFont="1" applyFill="1" applyBorder="1" applyAlignment="1" applyProtection="1">
      <alignment horizontal="center" vertical="center" wrapText="1"/>
      <protection locked="0"/>
    </xf>
    <xf numFmtId="0" fontId="9" fillId="0" borderId="23" xfId="7" applyFont="1" applyBorder="1" applyAlignment="1" applyProtection="1">
      <alignment horizontal="center" vertical="center" wrapText="1"/>
      <protection locked="0"/>
    </xf>
    <xf numFmtId="0" fontId="9" fillId="0" borderId="13" xfId="7" applyFont="1" applyBorder="1" applyAlignment="1" applyProtection="1">
      <alignment horizontal="center" vertical="center" wrapText="1"/>
      <protection locked="0"/>
    </xf>
    <xf numFmtId="0" fontId="9" fillId="0" borderId="2" xfId="7" applyFont="1" applyBorder="1" applyAlignment="1" applyProtection="1">
      <alignment horizontal="center" vertical="center" wrapText="1"/>
      <protection locked="0"/>
    </xf>
    <xf numFmtId="0" fontId="9" fillId="2" borderId="6" xfId="7" applyFont="1" applyFill="1" applyBorder="1" applyAlignment="1" applyProtection="1">
      <alignment horizontal="center" vertical="center" wrapText="1"/>
      <protection locked="0"/>
    </xf>
    <xf numFmtId="0" fontId="9" fillId="2" borderId="13" xfId="7" applyFont="1" applyFill="1" applyBorder="1" applyAlignment="1" applyProtection="1">
      <alignment horizontal="center" vertical="center" wrapText="1"/>
      <protection locked="0"/>
    </xf>
    <xf numFmtId="0" fontId="9" fillId="2" borderId="14" xfId="7" applyFont="1" applyFill="1" applyBorder="1" applyAlignment="1" applyProtection="1">
      <alignment horizontal="center" vertical="center" wrapText="1"/>
      <protection locked="0"/>
    </xf>
    <xf numFmtId="0" fontId="9" fillId="2" borderId="23" xfId="7" applyFont="1" applyFill="1" applyBorder="1" applyAlignment="1" applyProtection="1">
      <alignment horizontal="center" vertical="center" wrapText="1"/>
      <protection locked="0"/>
    </xf>
    <xf numFmtId="0" fontId="16" fillId="2" borderId="4" xfId="7" applyFont="1" applyFill="1" applyBorder="1" applyAlignment="1" applyProtection="1">
      <alignment horizontal="center" vertical="center" wrapText="1"/>
      <protection locked="0"/>
    </xf>
    <xf numFmtId="0" fontId="9" fillId="2" borderId="40" xfId="7" applyFont="1" applyFill="1" applyBorder="1" applyAlignment="1" applyProtection="1">
      <alignment horizontal="center" vertical="center" wrapText="1"/>
      <protection locked="0"/>
    </xf>
    <xf numFmtId="0" fontId="9" fillId="2" borderId="45" xfId="7" applyFont="1" applyFill="1" applyBorder="1" applyAlignment="1" applyProtection="1">
      <alignment horizontal="center" vertical="center" wrapText="1"/>
      <protection locked="0"/>
    </xf>
    <xf numFmtId="0" fontId="9" fillId="2" borderId="51" xfId="7" applyFont="1" applyFill="1" applyBorder="1" applyAlignment="1" applyProtection="1">
      <alignment horizontal="center" vertical="center" wrapText="1"/>
      <protection locked="0"/>
    </xf>
    <xf numFmtId="0" fontId="9" fillId="2" borderId="40" xfId="7" applyFont="1" applyFill="1" applyBorder="1" applyAlignment="1" applyProtection="1">
      <alignment horizontal="center" vertical="center" wrapText="1" shrinkToFit="1"/>
      <protection locked="0"/>
    </xf>
    <xf numFmtId="0" fontId="9" fillId="2" borderId="45" xfId="7" applyFont="1" applyFill="1" applyBorder="1" applyAlignment="1" applyProtection="1">
      <alignment horizontal="center" vertical="center" wrapText="1" shrinkToFit="1"/>
      <protection locked="0"/>
    </xf>
    <xf numFmtId="0" fontId="9" fillId="2" borderId="4" xfId="7" applyFont="1" applyFill="1" applyBorder="1" applyAlignment="1" applyProtection="1">
      <alignment horizontal="center" vertical="center"/>
      <protection locked="0"/>
    </xf>
    <xf numFmtId="0" fontId="9" fillId="2" borderId="44" xfId="7" applyFont="1" applyFill="1" applyBorder="1" applyAlignment="1" applyProtection="1">
      <alignment horizontal="center" vertical="center"/>
      <protection locked="0"/>
    </xf>
    <xf numFmtId="0" fontId="9" fillId="2" borderId="45" xfId="7" applyFont="1" applyFill="1" applyBorder="1" applyAlignment="1" applyProtection="1">
      <alignment horizontal="center" vertical="center"/>
      <protection locked="0"/>
    </xf>
    <xf numFmtId="0" fontId="10" fillId="0" borderId="0" xfId="0" applyFont="1" applyAlignment="1">
      <alignment horizontal="left" vertical="center" wrapText="1"/>
    </xf>
    <xf numFmtId="0" fontId="9" fillId="0" borderId="1" xfId="7" applyFont="1" applyBorder="1" applyAlignment="1" applyProtection="1">
      <alignment horizontal="center" vertical="center" wrapText="1" shrinkToFit="1"/>
      <protection locked="0"/>
    </xf>
    <xf numFmtId="0" fontId="9" fillId="0" borderId="10" xfId="7" applyFont="1" applyBorder="1" applyAlignment="1" applyProtection="1">
      <alignment horizontal="center" vertical="center" wrapText="1" shrinkToFit="1"/>
      <protection locked="0"/>
    </xf>
    <xf numFmtId="0" fontId="9" fillId="0" borderId="6" xfId="7" applyFont="1" applyBorder="1" applyAlignment="1" applyProtection="1">
      <alignment horizontal="center" vertical="center" wrapText="1" shrinkToFit="1"/>
      <protection locked="0"/>
    </xf>
    <xf numFmtId="0" fontId="9" fillId="0" borderId="14" xfId="7" applyFont="1" applyBorder="1" applyAlignment="1" applyProtection="1">
      <alignment horizontal="center" vertical="center" wrapText="1" shrinkToFit="1"/>
      <protection locked="0"/>
    </xf>
    <xf numFmtId="0" fontId="9" fillId="0" borderId="11" xfId="7" applyFont="1" applyBorder="1" applyAlignment="1" applyProtection="1">
      <alignment horizontal="center" vertical="center" wrapText="1"/>
      <protection locked="0"/>
    </xf>
    <xf numFmtId="0" fontId="9" fillId="0" borderId="3" xfId="7" applyFont="1" applyBorder="1" applyAlignment="1" applyProtection="1">
      <alignment horizontal="center" vertical="center" wrapText="1"/>
      <protection locked="0"/>
    </xf>
    <xf numFmtId="0" fontId="9" fillId="0" borderId="33" xfId="7" applyFont="1" applyBorder="1" applyAlignment="1" applyProtection="1">
      <alignment horizontal="center" vertical="center" wrapText="1"/>
      <protection locked="0"/>
    </xf>
    <xf numFmtId="0" fontId="9" fillId="0" borderId="35" xfId="7" applyFont="1" applyBorder="1" applyAlignment="1" applyProtection="1">
      <alignment horizontal="center" vertical="center" wrapText="1"/>
      <protection locked="0"/>
    </xf>
    <xf numFmtId="0" fontId="9" fillId="0" borderId="32" xfId="9" applyFont="1" applyBorder="1" applyAlignment="1" applyProtection="1">
      <alignment horizontal="center" vertical="center" wrapText="1"/>
      <protection locked="0"/>
    </xf>
    <xf numFmtId="0" fontId="9" fillId="0" borderId="47" xfId="9" applyFont="1" applyBorder="1" applyAlignment="1" applyProtection="1">
      <alignment horizontal="center" vertical="center" wrapText="1"/>
      <protection locked="0"/>
    </xf>
    <xf numFmtId="0" fontId="23" fillId="0" borderId="40" xfId="7" applyFont="1" applyBorder="1" applyAlignment="1" applyProtection="1">
      <alignment horizontal="center" vertical="center" shrinkToFit="1"/>
      <protection locked="0"/>
    </xf>
    <xf numFmtId="0" fontId="23" fillId="0" borderId="16" xfId="7" applyFont="1" applyBorder="1" applyAlignment="1" applyProtection="1">
      <alignment horizontal="center" vertical="center" shrinkToFit="1"/>
      <protection locked="0"/>
    </xf>
    <xf numFmtId="0" fontId="6" fillId="0" borderId="36" xfId="7" applyFont="1" applyBorder="1" applyAlignment="1" applyProtection="1">
      <alignment horizontal="center" vertical="center" wrapText="1"/>
      <protection locked="0"/>
    </xf>
    <xf numFmtId="0" fontId="24" fillId="0" borderId="36" xfId="7" applyFont="1" applyBorder="1" applyAlignment="1" applyProtection="1">
      <alignment horizontal="center" vertical="center" wrapText="1"/>
      <protection locked="0"/>
    </xf>
    <xf numFmtId="0" fontId="24" fillId="0" borderId="37" xfId="7" applyFont="1" applyBorder="1" applyAlignment="1" applyProtection="1">
      <alignment horizontal="center" vertical="center" wrapText="1"/>
      <protection locked="0"/>
    </xf>
    <xf numFmtId="0" fontId="21" fillId="0" borderId="40" xfId="7" applyFont="1" applyBorder="1" applyAlignment="1" applyProtection="1">
      <alignment horizontal="center" vertical="top" wrapText="1"/>
      <protection locked="0"/>
    </xf>
    <xf numFmtId="0" fontId="21" fillId="0" borderId="16" xfId="7" applyFont="1" applyBorder="1" applyAlignment="1" applyProtection="1">
      <alignment horizontal="center" vertical="top" wrapText="1"/>
      <protection locked="0"/>
    </xf>
    <xf numFmtId="0" fontId="21" fillId="0" borderId="11" xfId="7" applyFont="1" applyBorder="1" applyAlignment="1" applyProtection="1">
      <alignment horizontal="center" vertical="top" wrapText="1" shrinkToFit="1"/>
      <protection locked="0"/>
    </xf>
    <xf numFmtId="0" fontId="21" fillId="0" borderId="3" xfId="7" applyFont="1" applyBorder="1" applyAlignment="1" applyProtection="1">
      <alignment horizontal="center" vertical="top" wrapText="1" shrinkToFit="1"/>
      <protection locked="0"/>
    </xf>
    <xf numFmtId="0" fontId="21" fillId="0" borderId="9" xfId="7" applyFont="1" applyBorder="1" applyAlignment="1" applyProtection="1">
      <alignment horizontal="center" vertical="top" wrapText="1" shrinkToFit="1"/>
      <protection locked="0"/>
    </xf>
    <xf numFmtId="0" fontId="9" fillId="0" borderId="6" xfId="7" applyFont="1" applyBorder="1" applyAlignment="1" applyProtection="1">
      <alignment horizontal="center" vertical="center" wrapText="1"/>
      <protection locked="0"/>
    </xf>
    <xf numFmtId="0" fontId="9" fillId="0" borderId="14" xfId="7" applyFont="1" applyBorder="1" applyAlignment="1" applyProtection="1">
      <alignment horizontal="center" vertical="center" wrapText="1"/>
      <protection locked="0"/>
    </xf>
    <xf numFmtId="0" fontId="21" fillId="0" borderId="6" xfId="7" applyFont="1" applyBorder="1" applyAlignment="1" applyProtection="1">
      <alignment horizontal="center" vertical="center" wrapText="1"/>
      <protection locked="0"/>
    </xf>
    <xf numFmtId="0" fontId="21" fillId="0" borderId="13" xfId="7" applyFont="1" applyBorder="1" applyAlignment="1" applyProtection="1">
      <alignment horizontal="center" vertical="center" wrapText="1"/>
      <protection locked="0"/>
    </xf>
    <xf numFmtId="0" fontId="21" fillId="0" borderId="14" xfId="7" applyFont="1" applyBorder="1" applyAlignment="1" applyProtection="1">
      <alignment horizontal="center" vertical="center" wrapText="1"/>
      <protection locked="0"/>
    </xf>
    <xf numFmtId="0" fontId="21" fillId="0" borderId="10" xfId="7" applyFont="1" applyBorder="1" applyAlignment="1" applyProtection="1">
      <alignment horizontal="center" vertical="top" wrapText="1"/>
      <protection locked="0"/>
    </xf>
    <xf numFmtId="0" fontId="21" fillId="0" borderId="0" xfId="7" applyFont="1" applyAlignment="1" applyProtection="1">
      <alignment horizontal="center" vertical="top" wrapText="1"/>
      <protection locked="0"/>
    </xf>
    <xf numFmtId="0" fontId="21" fillId="0" borderId="8" xfId="7" applyFont="1" applyBorder="1" applyAlignment="1" applyProtection="1">
      <alignment horizontal="center" vertical="top" wrapText="1"/>
      <protection locked="0"/>
    </xf>
    <xf numFmtId="0" fontId="9" fillId="0" borderId="39" xfId="7" applyFont="1" applyBorder="1" applyAlignment="1" applyProtection="1">
      <alignment horizontal="center" vertical="top" wrapText="1"/>
      <protection locked="0"/>
    </xf>
    <xf numFmtId="0" fontId="9" fillId="0" borderId="31" xfId="7" applyFont="1" applyBorder="1" applyAlignment="1" applyProtection="1">
      <alignment horizontal="center" vertical="center" wrapText="1"/>
      <protection locked="0"/>
    </xf>
    <xf numFmtId="0" fontId="9" fillId="0" borderId="42" xfId="7" applyFont="1" applyBorder="1" applyAlignment="1" applyProtection="1">
      <alignment horizontal="center" vertical="center" wrapText="1"/>
      <protection locked="0"/>
    </xf>
    <xf numFmtId="0" fontId="9" fillId="0" borderId="45" xfId="7" applyFont="1" applyBorder="1" applyAlignment="1" applyProtection="1">
      <alignment horizontal="center" vertical="center" wrapText="1"/>
      <protection locked="0"/>
    </xf>
    <xf numFmtId="0" fontId="6" fillId="0" borderId="11" xfId="7" applyFont="1" applyBorder="1" applyAlignment="1" applyProtection="1">
      <alignment horizontal="center" vertical="center" wrapText="1"/>
      <protection locked="0"/>
    </xf>
    <xf numFmtId="0" fontId="6" fillId="0" borderId="3" xfId="7" applyFont="1" applyBorder="1" applyAlignment="1" applyProtection="1">
      <alignment horizontal="center" vertical="center" wrapText="1"/>
      <protection locked="0"/>
    </xf>
    <xf numFmtId="0" fontId="6" fillId="2" borderId="1" xfId="7" applyFont="1" applyFill="1" applyBorder="1" applyAlignment="1" applyProtection="1">
      <alignment horizontal="center" vertical="center" wrapText="1"/>
      <protection locked="0"/>
    </xf>
    <xf numFmtId="0" fontId="6" fillId="2" borderId="16" xfId="7" applyFont="1" applyFill="1" applyBorder="1" applyAlignment="1" applyProtection="1">
      <alignment horizontal="center" vertical="center" wrapText="1"/>
      <protection locked="0"/>
    </xf>
    <xf numFmtId="0" fontId="6" fillId="0" borderId="28" xfId="7" applyFont="1" applyBorder="1" applyAlignment="1" applyProtection="1">
      <alignment horizontal="center" vertical="center" wrapText="1"/>
      <protection locked="0"/>
    </xf>
    <xf numFmtId="0" fontId="6" fillId="0" borderId="26" xfId="7" applyFont="1" applyBorder="1" applyAlignment="1" applyProtection="1">
      <alignment horizontal="center" vertical="center" wrapText="1"/>
      <protection locked="0"/>
    </xf>
    <xf numFmtId="0" fontId="9" fillId="0" borderId="11" xfId="7" applyFont="1" applyBorder="1" applyAlignment="1" applyProtection="1">
      <alignment horizontal="center" vertical="center" wrapText="1" shrinkToFit="1"/>
      <protection locked="0"/>
    </xf>
    <xf numFmtId="0" fontId="9" fillId="0" borderId="3" xfId="7" applyFont="1" applyBorder="1" applyAlignment="1" applyProtection="1">
      <alignment horizontal="center" vertical="center" wrapText="1" shrinkToFit="1"/>
      <protection locked="0"/>
    </xf>
    <xf numFmtId="0" fontId="16" fillId="0" borderId="11" xfId="7" applyFont="1" applyBorder="1" applyAlignment="1" applyProtection="1">
      <alignment horizontal="center" vertical="center" wrapText="1" shrinkToFit="1"/>
      <protection locked="0"/>
    </xf>
    <xf numFmtId="0" fontId="16" fillId="0" borderId="3" xfId="7" applyFont="1" applyBorder="1" applyAlignment="1" applyProtection="1">
      <alignment horizontal="center" vertical="center" wrapText="1" shrinkToFit="1"/>
      <protection locked="0"/>
    </xf>
    <xf numFmtId="0" fontId="9" fillId="2" borderId="34" xfId="7" applyFont="1" applyFill="1" applyBorder="1" applyAlignment="1" applyProtection="1">
      <alignment horizontal="center" vertical="center" wrapText="1" shrinkToFit="1"/>
      <protection locked="0"/>
    </xf>
    <xf numFmtId="0" fontId="9" fillId="2" borderId="17" xfId="7" applyFont="1" applyFill="1" applyBorder="1" applyAlignment="1" applyProtection="1">
      <alignment horizontal="center" vertical="center" wrapText="1" shrinkToFit="1"/>
      <protection locked="0"/>
    </xf>
    <xf numFmtId="0" fontId="9" fillId="2" borderId="41" xfId="7" applyFont="1" applyFill="1" applyBorder="1" applyAlignment="1" applyProtection="1">
      <alignment horizontal="center" vertical="center" wrapText="1"/>
      <protection locked="0"/>
    </xf>
    <xf numFmtId="0" fontId="9" fillId="2" borderId="26" xfId="7" applyFont="1" applyFill="1" applyBorder="1" applyAlignment="1" applyProtection="1">
      <alignment horizontal="center" vertical="center" wrapText="1"/>
      <protection locked="0"/>
    </xf>
    <xf numFmtId="0" fontId="9" fillId="2" borderId="19" xfId="7" applyFont="1" applyFill="1" applyBorder="1" applyAlignment="1" applyProtection="1">
      <alignment horizontal="center" vertical="center" wrapText="1"/>
      <protection locked="0"/>
    </xf>
    <xf numFmtId="0" fontId="2" fillId="0" borderId="42" xfId="7" applyFont="1" applyBorder="1" applyAlignment="1" applyProtection="1">
      <alignment horizontal="center" vertical="center" wrapText="1"/>
      <protection locked="0"/>
    </xf>
    <xf numFmtId="0" fontId="2" fillId="0" borderId="43" xfId="7" applyFont="1" applyBorder="1" applyAlignment="1" applyProtection="1">
      <alignment horizontal="center" vertical="center" wrapText="1"/>
      <protection locked="0"/>
    </xf>
    <xf numFmtId="0" fontId="9" fillId="0" borderId="42" xfId="9" applyFont="1" applyBorder="1" applyAlignment="1" applyProtection="1">
      <alignment horizontal="center" vertical="center" wrapText="1"/>
      <protection locked="0"/>
    </xf>
    <xf numFmtId="0" fontId="9" fillId="0" borderId="29" xfId="7" applyFont="1" applyBorder="1" applyAlignment="1" applyProtection="1">
      <alignment horizontal="center" vertical="center" wrapText="1"/>
      <protection locked="0"/>
    </xf>
    <xf numFmtId="0" fontId="9" fillId="0" borderId="32" xfId="7" applyFont="1" applyBorder="1" applyAlignment="1" applyProtection="1">
      <alignment horizontal="center" vertical="center" wrapText="1"/>
      <protection locked="0"/>
    </xf>
    <xf numFmtId="0" fontId="9" fillId="0" borderId="39" xfId="7" applyFont="1" applyBorder="1" applyAlignment="1" applyProtection="1">
      <alignment horizontal="center" vertical="center" wrapText="1"/>
      <protection locked="0"/>
    </xf>
    <xf numFmtId="0" fontId="6" fillId="0" borderId="29" xfId="7" applyFont="1" applyBorder="1" applyAlignment="1" applyProtection="1">
      <alignment horizontal="center" vertical="center" wrapText="1"/>
      <protection locked="0"/>
    </xf>
    <xf numFmtId="0" fontId="6" fillId="0" borderId="42" xfId="7" applyFont="1" applyBorder="1" applyAlignment="1" applyProtection="1">
      <alignment horizontal="center" vertical="center" wrapText="1"/>
      <protection locked="0"/>
    </xf>
    <xf numFmtId="0" fontId="6" fillId="0" borderId="43" xfId="7" applyFont="1" applyBorder="1" applyAlignment="1" applyProtection="1">
      <alignment horizontal="center" vertical="center" wrapText="1"/>
      <protection locked="0"/>
    </xf>
    <xf numFmtId="0" fontId="2" fillId="0" borderId="29" xfId="7" applyFont="1" applyBorder="1" applyAlignment="1" applyProtection="1">
      <alignment horizontal="center" vertical="center" wrapText="1"/>
      <protection locked="0"/>
    </xf>
    <xf numFmtId="0" fontId="9" fillId="0" borderId="28" xfId="7" applyFont="1" applyBorder="1" applyAlignment="1" applyProtection="1">
      <alignment horizontal="center" vertical="center" wrapText="1" shrinkToFit="1"/>
      <protection locked="0"/>
    </xf>
    <xf numFmtId="0" fontId="9" fillId="0" borderId="26" xfId="7" applyFont="1" applyBorder="1" applyAlignment="1" applyProtection="1">
      <alignment horizontal="center" vertical="center" wrapText="1" shrinkToFit="1"/>
      <protection locked="0"/>
    </xf>
    <xf numFmtId="0" fontId="9" fillId="0" borderId="34" xfId="7" applyFont="1" applyBorder="1" applyAlignment="1" applyProtection="1">
      <alignment horizontal="center" vertical="center" wrapText="1" shrinkToFit="1"/>
      <protection locked="0"/>
    </xf>
    <xf numFmtId="0" fontId="9" fillId="0" borderId="17" xfId="7" applyFont="1" applyBorder="1" applyAlignment="1" applyProtection="1">
      <alignment horizontal="center" vertical="center" wrapText="1" shrinkToFit="1"/>
      <protection locked="0"/>
    </xf>
    <xf numFmtId="0" fontId="9" fillId="2" borderId="39" xfId="7" applyFont="1" applyFill="1" applyBorder="1" applyAlignment="1" applyProtection="1">
      <alignment horizontal="center" vertical="center" wrapText="1"/>
      <protection locked="0"/>
    </xf>
    <xf numFmtId="0" fontId="9" fillId="2" borderId="3" xfId="7" applyFont="1" applyFill="1" applyBorder="1" applyAlignment="1" applyProtection="1">
      <alignment horizontal="center" vertical="center" wrapText="1"/>
      <protection locked="0"/>
    </xf>
    <xf numFmtId="0" fontId="9" fillId="0" borderId="16" xfId="7" applyFont="1" applyBorder="1" applyAlignment="1" applyProtection="1">
      <alignment horizontal="center" vertical="center" wrapText="1"/>
      <protection locked="0"/>
    </xf>
    <xf numFmtId="0" fontId="9" fillId="0" borderId="0" xfId="7" applyFont="1" applyAlignment="1" applyProtection="1">
      <alignment horizontal="center" vertical="center" wrapText="1"/>
      <protection locked="0"/>
    </xf>
    <xf numFmtId="0" fontId="6" fillId="0" borderId="31" xfId="9" applyFont="1" applyBorder="1" applyAlignment="1" applyProtection="1">
      <alignment horizontal="center" vertical="center" wrapText="1"/>
      <protection locked="0"/>
    </xf>
    <xf numFmtId="0" fontId="6" fillId="0" borderId="42" xfId="9" applyFont="1" applyBorder="1" applyAlignment="1" applyProtection="1">
      <alignment horizontal="center" vertical="center" wrapText="1"/>
      <protection locked="0"/>
    </xf>
    <xf numFmtId="0" fontId="6" fillId="0" borderId="48" xfId="9" applyFont="1" applyBorder="1" applyAlignment="1" applyProtection="1">
      <alignment horizontal="center" vertical="center" wrapText="1"/>
      <protection locked="0"/>
    </xf>
    <xf numFmtId="0" fontId="9" fillId="0" borderId="46" xfId="7" applyFont="1" applyBorder="1" applyAlignment="1" applyProtection="1">
      <alignment horizontal="center" vertical="center" wrapText="1"/>
      <protection locked="0"/>
    </xf>
    <xf numFmtId="0" fontId="16" fillId="0" borderId="0" xfId="7" applyFont="1" applyAlignment="1" applyProtection="1">
      <alignment horizontal="center" vertical="center" wrapText="1"/>
      <protection locked="0"/>
    </xf>
    <xf numFmtId="0" fontId="9" fillId="0" borderId="12" xfId="7" applyFont="1" applyBorder="1" applyAlignment="1" applyProtection="1">
      <alignment horizontal="center" vertical="top" wrapText="1"/>
      <protection locked="0"/>
    </xf>
    <xf numFmtId="0" fontId="9" fillId="0" borderId="7" xfId="7" applyFont="1" applyBorder="1" applyAlignment="1" applyProtection="1">
      <alignment horizontal="center" vertical="top" wrapText="1"/>
      <protection locked="0"/>
    </xf>
    <xf numFmtId="0" fontId="9" fillId="0" borderId="1" xfId="7" applyFont="1" applyBorder="1" applyAlignment="1" applyProtection="1">
      <alignment horizontal="center" vertical="top" wrapText="1"/>
      <protection locked="0"/>
    </xf>
    <xf numFmtId="0" fontId="9" fillId="0" borderId="38" xfId="7" applyFont="1" applyBorder="1" applyAlignment="1" applyProtection="1">
      <alignment horizontal="center" vertical="center" wrapText="1"/>
      <protection locked="0"/>
    </xf>
    <xf numFmtId="0" fontId="9" fillId="2" borderId="38" xfId="7" applyFont="1" applyFill="1" applyBorder="1" applyAlignment="1" applyProtection="1">
      <alignment horizontal="center" vertical="center" wrapText="1"/>
      <protection locked="0"/>
    </xf>
    <xf numFmtId="0" fontId="9" fillId="2" borderId="58" xfId="7" applyFont="1" applyFill="1" applyBorder="1" applyAlignment="1" applyProtection="1">
      <alignment horizontal="center" vertical="center" wrapText="1"/>
      <protection locked="0"/>
    </xf>
    <xf numFmtId="0" fontId="6" fillId="2" borderId="40" xfId="9" applyFont="1" applyFill="1" applyBorder="1" applyAlignment="1" applyProtection="1">
      <alignment horizontal="center" vertical="center" wrapText="1"/>
      <protection locked="0"/>
    </xf>
    <xf numFmtId="0" fontId="6" fillId="2" borderId="51" xfId="9" applyFont="1" applyFill="1" applyBorder="1" applyAlignment="1" applyProtection="1">
      <alignment horizontal="center" vertical="center" wrapText="1"/>
      <protection locked="0"/>
    </xf>
    <xf numFmtId="0" fontId="7" fillId="2" borderId="4" xfId="7" applyFont="1" applyFill="1" applyBorder="1" applyAlignment="1" applyProtection="1">
      <alignment horizontal="center" vertical="center" textRotation="255" wrapText="1"/>
      <protection locked="0"/>
    </xf>
    <xf numFmtId="0" fontId="7" fillId="2" borderId="29" xfId="9" applyFont="1" applyFill="1" applyBorder="1" applyAlignment="1" applyProtection="1">
      <alignment horizontal="center" vertical="center" wrapText="1"/>
      <protection locked="0"/>
    </xf>
    <xf numFmtId="0" fontId="7" fillId="2" borderId="42" xfId="9" applyFont="1" applyFill="1" applyBorder="1" applyAlignment="1" applyProtection="1">
      <alignment horizontal="center" vertical="center" wrapText="1"/>
      <protection locked="0"/>
    </xf>
    <xf numFmtId="0" fontId="6" fillId="2" borderId="7" xfId="9" applyFont="1" applyFill="1" applyBorder="1" applyAlignment="1" applyProtection="1">
      <alignment horizontal="center" vertical="center" wrapText="1"/>
      <protection locked="0"/>
    </xf>
    <xf numFmtId="0" fontId="6" fillId="2" borderId="5" xfId="9" applyFont="1" applyFill="1" applyBorder="1" applyAlignment="1" applyProtection="1">
      <alignment horizontal="center" vertical="center" wrapText="1"/>
      <protection locked="0"/>
    </xf>
    <xf numFmtId="0" fontId="7" fillId="2" borderId="30" xfId="7" applyFont="1" applyFill="1" applyBorder="1" applyAlignment="1" applyProtection="1">
      <alignment horizontal="center" vertical="top" textRotation="255" wrapText="1"/>
      <protection locked="0"/>
    </xf>
    <xf numFmtId="0" fontId="7" fillId="2" borderId="4" xfId="7" applyFont="1" applyFill="1" applyBorder="1" applyAlignment="1" applyProtection="1">
      <alignment horizontal="center" vertical="top" textRotation="255" wrapText="1"/>
      <protection locked="0"/>
    </xf>
    <xf numFmtId="0" fontId="7" fillId="2" borderId="11" xfId="7" applyFont="1" applyFill="1" applyBorder="1" applyAlignment="1" applyProtection="1">
      <alignment horizontal="center" vertical="top" textRotation="255" wrapText="1"/>
      <protection locked="0"/>
    </xf>
    <xf numFmtId="0" fontId="9" fillId="0" borderId="48" xfId="7" applyFont="1" applyBorder="1" applyAlignment="1" applyProtection="1">
      <alignment horizontal="center" vertical="center" wrapText="1"/>
      <protection locked="0"/>
    </xf>
    <xf numFmtId="0" fontId="21" fillId="0" borderId="39" xfId="7" applyFont="1" applyBorder="1" applyAlignment="1" applyProtection="1">
      <alignment horizontal="center" vertical="top" wrapText="1"/>
      <protection locked="0"/>
    </xf>
    <xf numFmtId="0" fontId="22" fillId="0" borderId="24" xfId="7" applyFont="1" applyBorder="1" applyAlignment="1" applyProtection="1">
      <alignment horizontal="center" vertical="center" wrapText="1"/>
      <protection locked="0"/>
    </xf>
    <xf numFmtId="0" fontId="22" fillId="0" borderId="37" xfId="7" applyFont="1" applyBorder="1" applyAlignment="1" applyProtection="1">
      <alignment horizontal="center" vertical="center" wrapText="1"/>
      <protection locked="0"/>
    </xf>
    <xf numFmtId="0" fontId="21" fillId="0" borderId="1" xfId="7" applyFont="1" applyBorder="1" applyAlignment="1" applyProtection="1">
      <alignment horizontal="center" vertical="center" wrapText="1"/>
      <protection locked="0"/>
    </xf>
    <xf numFmtId="0" fontId="21" fillId="0" borderId="10" xfId="7" applyFont="1" applyBorder="1" applyAlignment="1" applyProtection="1">
      <alignment horizontal="center" vertical="center" wrapText="1"/>
      <protection locked="0"/>
    </xf>
    <xf numFmtId="0" fontId="21" fillId="0" borderId="12" xfId="7" applyFont="1" applyBorder="1" applyAlignment="1" applyProtection="1">
      <alignment horizontal="center" vertical="center" wrapText="1"/>
      <protection locked="0"/>
    </xf>
    <xf numFmtId="0" fontId="9" fillId="0" borderId="4" xfId="7" applyFont="1" applyBorder="1" applyAlignment="1" applyProtection="1">
      <alignment horizontal="left" vertical="center"/>
      <protection locked="0"/>
    </xf>
    <xf numFmtId="0" fontId="9" fillId="0" borderId="0" xfId="7" applyFont="1" applyAlignment="1" applyProtection="1">
      <alignment horizontal="left" vertical="center" wrapText="1"/>
      <protection locked="0"/>
    </xf>
    <xf numFmtId="0" fontId="9" fillId="0" borderId="4" xfId="0" applyFont="1" applyBorder="1" applyAlignment="1">
      <alignment horizontal="center" vertical="center" wrapText="1"/>
    </xf>
    <xf numFmtId="0" fontId="9" fillId="0" borderId="4" xfId="7" applyFont="1" applyBorder="1" applyAlignment="1" applyProtection="1">
      <alignment horizontal="center" vertical="center" wrapText="1"/>
      <protection locked="0"/>
    </xf>
    <xf numFmtId="0" fontId="21" fillId="0" borderId="11" xfId="7" applyFont="1" applyBorder="1" applyAlignment="1" applyProtection="1">
      <alignment horizontal="center" vertical="center" textRotation="255" wrapText="1"/>
      <protection locked="0"/>
    </xf>
    <xf numFmtId="0" fontId="21" fillId="0" borderId="3" xfId="7" applyFont="1" applyBorder="1" applyAlignment="1" applyProtection="1">
      <alignment horizontal="center" vertical="center" textRotation="255" wrapText="1"/>
      <protection locked="0"/>
    </xf>
    <xf numFmtId="0" fontId="21" fillId="0" borderId="9" xfId="7" applyFont="1" applyBorder="1" applyAlignment="1" applyProtection="1">
      <alignment horizontal="center" vertical="center" textRotation="255" wrapText="1"/>
      <protection locked="0"/>
    </xf>
    <xf numFmtId="0" fontId="9" fillId="0" borderId="4" xfId="7" applyFont="1" applyBorder="1" applyAlignment="1">
      <alignment horizontal="center" vertical="center"/>
    </xf>
    <xf numFmtId="0" fontId="9" fillId="0" borderId="4" xfId="0" applyFont="1" applyBorder="1" applyAlignment="1">
      <alignment horizontal="left" vertical="center" wrapText="1"/>
    </xf>
    <xf numFmtId="0" fontId="9" fillId="0" borderId="11" xfId="7" applyFont="1" applyBorder="1" applyAlignment="1">
      <alignment horizontal="center" vertical="center"/>
    </xf>
    <xf numFmtId="0" fontId="9" fillId="0" borderId="3" xfId="7" applyFont="1" applyBorder="1" applyAlignment="1">
      <alignment horizontal="center" vertical="center"/>
    </xf>
    <xf numFmtId="0" fontId="9" fillId="0" borderId="9" xfId="7" applyFont="1" applyBorder="1" applyAlignment="1">
      <alignment horizontal="center" vertical="center"/>
    </xf>
    <xf numFmtId="0" fontId="9" fillId="0" borderId="11" xfId="7" applyFont="1" applyBorder="1" applyAlignment="1">
      <alignment horizontal="center" vertical="center" wrapText="1"/>
    </xf>
    <xf numFmtId="0" fontId="9" fillId="0" borderId="3" xfId="7" applyFont="1" applyBorder="1" applyAlignment="1">
      <alignment horizontal="center" vertical="center" wrapText="1"/>
    </xf>
    <xf numFmtId="0" fontId="9" fillId="0" borderId="9" xfId="7" applyFont="1" applyBorder="1" applyAlignment="1">
      <alignment horizontal="center" vertical="center" wrapText="1"/>
    </xf>
    <xf numFmtId="0" fontId="9" fillId="0" borderId="1" xfId="0" applyFont="1" applyBorder="1" applyAlignment="1">
      <alignment horizontal="left" vertical="center" wrapText="1"/>
    </xf>
    <xf numFmtId="0" fontId="9" fillId="0" borderId="10" xfId="0" applyFont="1" applyBorder="1" applyAlignment="1">
      <alignment horizontal="left" vertical="center" wrapText="1"/>
    </xf>
    <xf numFmtId="0" fontId="9" fillId="0" borderId="12" xfId="0" applyFont="1" applyBorder="1" applyAlignment="1">
      <alignment horizontal="left" vertical="center" wrapText="1"/>
    </xf>
    <xf numFmtId="0" fontId="9" fillId="0" borderId="16" xfId="0" applyFont="1" applyBorder="1" applyAlignment="1">
      <alignment horizontal="left" vertical="center" wrapText="1"/>
    </xf>
    <xf numFmtId="0" fontId="9" fillId="0" borderId="0" xfId="0" applyFont="1" applyAlignment="1">
      <alignment horizontal="left" vertical="center" wrapText="1"/>
    </xf>
    <xf numFmtId="0" fontId="9" fillId="0" borderId="7" xfId="0" applyFont="1" applyBorder="1" applyAlignment="1">
      <alignment horizontal="left" vertical="center" wrapText="1"/>
    </xf>
    <xf numFmtId="0" fontId="9" fillId="0" borderId="15" xfId="0" applyFont="1" applyBorder="1" applyAlignment="1">
      <alignment horizontal="left" vertical="center" wrapText="1"/>
    </xf>
    <xf numFmtId="0" fontId="9" fillId="0" borderId="8" xfId="0" applyFont="1" applyBorder="1" applyAlignment="1">
      <alignment horizontal="left" vertical="center" wrapText="1"/>
    </xf>
    <xf numFmtId="0" fontId="9" fillId="0" borderId="5" xfId="0" applyFont="1" applyBorder="1" applyAlignment="1">
      <alignment horizontal="left" vertical="center" wrapText="1"/>
    </xf>
    <xf numFmtId="0" fontId="9" fillId="0" borderId="4" xfId="7" applyFont="1" applyBorder="1" applyAlignment="1">
      <alignment horizontal="center" vertical="center" wrapText="1"/>
    </xf>
    <xf numFmtId="0" fontId="9" fillId="0" borderId="4" xfId="0" applyFont="1" applyBorder="1" applyAlignment="1">
      <alignment horizontal="lef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21" fillId="0" borderId="11" xfId="7" applyFont="1" applyBorder="1" applyAlignment="1" applyProtection="1">
      <alignment horizontal="center" vertical="center" textRotation="255"/>
      <protection locked="0"/>
    </xf>
    <xf numFmtId="0" fontId="21" fillId="0" borderId="3" xfId="7" applyFont="1" applyBorder="1" applyAlignment="1" applyProtection="1">
      <alignment horizontal="center" vertical="center" textRotation="255"/>
      <protection locked="0"/>
    </xf>
    <xf numFmtId="0" fontId="21" fillId="0" borderId="9" xfId="7" applyFont="1" applyBorder="1" applyAlignment="1" applyProtection="1">
      <alignment horizontal="center" vertical="center" textRotation="255"/>
      <protection locked="0"/>
    </xf>
    <xf numFmtId="0" fontId="9" fillId="0" borderId="4" xfId="0" applyFont="1" applyBorder="1" applyAlignment="1">
      <alignment horizontal="center" vertical="center"/>
    </xf>
    <xf numFmtId="0" fontId="9" fillId="0" borderId="4" xfId="7" applyFont="1" applyBorder="1" applyAlignment="1" applyProtection="1">
      <alignment horizontal="center" vertical="center"/>
      <protection locked="0"/>
    </xf>
  </cellXfs>
  <cellStyles count="20">
    <cellStyle name="パーセント" xfId="18" builtinId="5"/>
    <cellStyle name="パーセント 2" xfId="1" xr:uid="{00000000-0005-0000-0000-000000000000}"/>
    <cellStyle name="パーセント 2 2" xfId="2" xr:uid="{00000000-0005-0000-0000-000001000000}"/>
    <cellStyle name="パーセント 3" xfId="17" xr:uid="{421359B8-5870-4ADE-8BB0-36192AF7883C}"/>
    <cellStyle name="桁区切り" xfId="19" builtinId="6"/>
    <cellStyle name="桁区切り 2" xfId="3" xr:uid="{00000000-0005-0000-0000-000002000000}"/>
    <cellStyle name="桁区切り 3" xfId="4" xr:uid="{00000000-0005-0000-0000-000003000000}"/>
    <cellStyle name="標準" xfId="0" builtinId="0"/>
    <cellStyle name="標準 10" xfId="5" xr:uid="{00000000-0005-0000-0000-000005000000}"/>
    <cellStyle name="標準 11" xfId="6" xr:uid="{00000000-0005-0000-0000-000006000000}"/>
    <cellStyle name="標準 2" xfId="7" xr:uid="{00000000-0005-0000-0000-000007000000}"/>
    <cellStyle name="標準 3" xfId="8" xr:uid="{00000000-0005-0000-0000-000008000000}"/>
    <cellStyle name="標準 3 2" xfId="9" xr:uid="{00000000-0005-0000-0000-000009000000}"/>
    <cellStyle name="標準 4" xfId="10" xr:uid="{00000000-0005-0000-0000-00000A000000}"/>
    <cellStyle name="標準 5" xfId="11" xr:uid="{00000000-0005-0000-0000-00000B000000}"/>
    <cellStyle name="標準 6" xfId="12" xr:uid="{00000000-0005-0000-0000-00000C000000}"/>
    <cellStyle name="標準 7" xfId="13" xr:uid="{00000000-0005-0000-0000-00000D000000}"/>
    <cellStyle name="標準 8" xfId="14" xr:uid="{00000000-0005-0000-0000-00000E000000}"/>
    <cellStyle name="標準 9" xfId="15" xr:uid="{00000000-0005-0000-0000-00000F000000}"/>
    <cellStyle name="未定義" xfId="16" xr:uid="{00000000-0005-0000-0000-000013000000}"/>
  </cellStyles>
  <dxfs count="19">
    <dxf>
      <fill>
        <patternFill>
          <bgColor theme="0" tint="-0.24994659260841701"/>
        </patternFill>
      </fill>
    </dxf>
    <dxf>
      <font>
        <strike val="0"/>
      </font>
      <fill>
        <patternFill>
          <bgColor theme="0" tint="-0.24994659260841701"/>
        </patternFill>
      </fill>
    </dxf>
    <dxf>
      <font>
        <strike val="0"/>
      </font>
      <fill>
        <patternFill>
          <bgColor theme="0" tint="-0.24994659260841701"/>
        </patternFill>
      </fill>
    </dxf>
    <dxf>
      <font>
        <strike val="0"/>
      </font>
      <fill>
        <patternFill>
          <bgColor theme="0" tint="-0.24994659260841701"/>
        </patternFill>
      </fill>
    </dxf>
    <dxf>
      <font>
        <strike val="0"/>
      </font>
      <fill>
        <patternFill>
          <bgColor theme="0" tint="-0.24994659260841701"/>
        </patternFill>
      </fill>
    </dxf>
    <dxf>
      <fill>
        <patternFill>
          <bgColor theme="0" tint="-0.24994659260841701"/>
        </patternFill>
      </fill>
    </dxf>
    <dxf>
      <font>
        <strike val="0"/>
      </font>
      <fill>
        <patternFill>
          <bgColor theme="0" tint="-0.24994659260841701"/>
        </patternFill>
      </fill>
    </dxf>
    <dxf>
      <fill>
        <patternFill>
          <bgColor theme="0" tint="-0.24994659260841701"/>
        </patternFill>
      </fill>
    </dxf>
    <dxf>
      <fill>
        <patternFill>
          <bgColor theme="0" tint="-0.24994659260841701"/>
        </patternFill>
      </fill>
    </dxf>
    <dxf>
      <font>
        <strike val="0"/>
      </font>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fill>
        <patternFill>
          <bgColor rgb="FFFFFF99"/>
        </patternFill>
      </fill>
    </dxf>
    <dxf>
      <font>
        <strike val="0"/>
      </font>
      <fill>
        <patternFill>
          <bgColor theme="0" tint="-0.2499465926084170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calcChain" Target="calcChain.xml" /><Relationship Id="rId3" Type="http://schemas.openxmlformats.org/officeDocument/2006/relationships/externalLink" Target="externalLinks/externalLink1.xml" /><Relationship Id="rId7" Type="http://schemas.openxmlformats.org/officeDocument/2006/relationships/sheetMetadata" Target="metadata.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drawings/drawing1.xml><?xml version="1.0" encoding="utf-8"?>
<xdr:wsDr xmlns:xdr="http://schemas.openxmlformats.org/drawingml/2006/spreadsheetDrawing" xmlns:a="http://schemas.openxmlformats.org/drawingml/2006/main">
  <xdr:oneCellAnchor>
    <xdr:from>
      <xdr:col>52</xdr:col>
      <xdr:colOff>0</xdr:colOff>
      <xdr:row>2</xdr:row>
      <xdr:rowOff>0</xdr:rowOff>
    </xdr:from>
    <xdr:ext cx="70485" cy="307609"/>
    <xdr:sp textlink="">
      <xdr:nvSpPr>
        <xdr:cNvPr id="4" name="Text Box 5">
          <a:extLst>
            <a:ext uri="{FF2B5EF4-FFF2-40B4-BE49-F238E27FC236}">
              <a16:creationId xmlns:a16="http://schemas.microsoft.com/office/drawing/2014/main" id="{2CFB4004-525C-4FB0-9861-4B7EBA57BF4B}"/>
            </a:ext>
          </a:extLst>
        </xdr:cNvPr>
        <xdr:cNvSpPr txBox="1">
          <a:spLocks noChangeArrowheads="1"/>
        </xdr:cNvSpPr>
      </xdr:nvSpPr>
      <xdr:spPr bwMode="auto">
        <a:xfrm>
          <a:off x="15668625" y="0"/>
          <a:ext cx="70485" cy="307609"/>
        </a:xfrm>
        <a:prstGeom prst="rect">
          <a:avLst/>
        </a:prstGeom>
        <a:noFill/>
        <a:ln w="9525">
          <a:noFill/>
          <a:miter lim="800000"/>
          <a:headEnd/>
          <a:tailEnd/>
        </a:ln>
      </xdr:spPr>
    </xdr:sp>
    <xdr:clientData/>
  </xdr:oneCellAnchor>
  <xdr:oneCellAnchor>
    <xdr:from>
      <xdr:col>52</xdr:col>
      <xdr:colOff>0</xdr:colOff>
      <xdr:row>2</xdr:row>
      <xdr:rowOff>0</xdr:rowOff>
    </xdr:from>
    <xdr:ext cx="70485" cy="307609"/>
    <xdr:sp textlink="">
      <xdr:nvSpPr>
        <xdr:cNvPr id="5" name="Text Box 5">
          <a:extLst>
            <a:ext uri="{FF2B5EF4-FFF2-40B4-BE49-F238E27FC236}">
              <a16:creationId xmlns:a16="http://schemas.microsoft.com/office/drawing/2014/main" id="{16AFA3CE-7B64-4545-82BB-ADD6D0915556}"/>
            </a:ext>
          </a:extLst>
        </xdr:cNvPr>
        <xdr:cNvSpPr txBox="1">
          <a:spLocks noChangeArrowheads="1"/>
        </xdr:cNvSpPr>
      </xdr:nvSpPr>
      <xdr:spPr bwMode="auto">
        <a:xfrm>
          <a:off x="15668625" y="0"/>
          <a:ext cx="70485" cy="307609"/>
        </a:xfrm>
        <a:prstGeom prst="rect">
          <a:avLst/>
        </a:prstGeom>
        <a:noFill/>
        <a:ln w="9525">
          <a:noFill/>
          <a:miter lim="800000"/>
          <a:headEnd/>
          <a:tailEnd/>
        </a:ln>
      </xdr:spPr>
    </xdr:sp>
    <xdr:clientData/>
  </xdr:one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事業費リスト"/>
      <sheetName val="MP検討会資料"/>
      <sheetName val="MP取込レイアウト"/>
      <sheetName val="MPシート"/>
      <sheetName val="明細シート"/>
      <sheetName val="採算表"/>
      <sheetName val="売上"/>
      <sheetName val="労務"/>
      <sheetName val="収量"/>
      <sheetName val="〇3年ﾊﾟﾀMAX"/>
      <sheetName val="3年ﾊﾟﾀmin"/>
      <sheetName val="切替方法"/>
      <sheetName val="×3年A増"/>
      <sheetName val="労務W割"/>
      <sheetName val="労務2019"/>
      <sheetName val="ＰＬ（年度）"/>
      <sheetName val="RPM・RPL"/>
      <sheetName val="分析表"/>
      <sheetName val="整理番号表"/>
      <sheetName val="３整理番号表"/>
    </sheetNames>
    <sheetDataSet>
      <sheetData sheetId="0" refreshError="1"/>
      <sheetData sheetId="1" refreshError="1"/>
      <sheetData sheetId="2" refreshError="1"/>
      <sheetData sheetId="3">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sheetData sheetId="5"/>
      <sheetData sheetId="6"/>
      <sheetData sheetId="7"/>
      <sheetData sheetId="8"/>
      <sheetData sheetId="9">
        <row r="3">
          <cell r="B3">
            <v>0</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3F1F5-6997-407B-8F8A-FC99EC77481F}">
  <dimension ref="A2:LM53"/>
  <sheetViews>
    <sheetView tabSelected="1" view="pageBreakPreview" topLeftCell="A5" zoomScale="75" zoomScaleNormal="100" zoomScaleSheetLayoutView="75" workbookViewId="0">
      <selection activeCell="AD41" sqref="AD41"/>
    </sheetView>
  </sheetViews>
  <sheetFormatPr defaultColWidth="9" defaultRowHeight="13"/>
  <cols>
    <col min="1" max="1" width="6.7265625" style="19" bestFit="1" customWidth="1"/>
    <col min="2" max="9" width="3.7265625" style="19" customWidth="1"/>
    <col min="10" max="10" width="3.7265625" style="12" customWidth="1"/>
    <col min="11" max="11" width="3.6328125" style="12" customWidth="1"/>
    <col min="12" max="13" width="6" style="12" bestFit="1" customWidth="1"/>
    <col min="14" max="14" width="5" style="12" customWidth="1"/>
    <col min="15" max="15" width="15" style="12" customWidth="1"/>
    <col min="16" max="16" width="5" style="12" customWidth="1"/>
    <col min="17" max="17" width="8.453125" style="12" bestFit="1" customWidth="1"/>
    <col min="18" max="18" width="10.453125" style="12" bestFit="1" customWidth="1"/>
    <col min="19" max="19" width="3.6328125" style="12" customWidth="1"/>
    <col min="20" max="21" width="3.6328125" style="14" customWidth="1"/>
    <col min="22" max="22" width="3.6328125" style="14" hidden="1" customWidth="1"/>
    <col min="23" max="23" width="3.6328125" style="15" customWidth="1"/>
    <col min="24" max="29" width="3.6328125" style="14" customWidth="1"/>
    <col min="30" max="31" width="15" style="14" customWidth="1"/>
    <col min="32" max="32" width="23.6328125" style="12" customWidth="1"/>
    <col min="33" max="33" width="3.6328125" style="16" hidden="1" customWidth="1"/>
    <col min="34" max="35" width="3.6328125" style="10" hidden="1" customWidth="1"/>
    <col min="36" max="36" width="5.26953125" style="10" bestFit="1" customWidth="1"/>
    <col min="37" max="37" width="7.453125" style="10" bestFit="1" customWidth="1"/>
    <col min="38" max="38" width="5" style="10" customWidth="1"/>
    <col min="39" max="39" width="9" style="10" bestFit="1" customWidth="1"/>
    <col min="40" max="41" width="8.26953125" style="10" bestFit="1" customWidth="1"/>
    <col min="42" max="42" width="9" style="12" bestFit="1" customWidth="1"/>
    <col min="43" max="43" width="8.26953125" style="12" bestFit="1" customWidth="1"/>
    <col min="44" max="44" width="9" style="12" bestFit="1" customWidth="1"/>
    <col min="45" max="46" width="7.453125" style="12" bestFit="1" customWidth="1"/>
    <col min="47" max="47" width="8.26953125" style="12" bestFit="1" customWidth="1"/>
    <col min="48" max="48" width="5" style="12" customWidth="1"/>
    <col min="49" max="51" width="4.36328125" style="12" customWidth="1"/>
    <col min="52" max="52" width="8.26953125" style="12" bestFit="1" customWidth="1"/>
    <col min="53" max="53" width="10.453125" style="12" bestFit="1" customWidth="1"/>
    <col min="54" max="55" width="3.6328125" style="12" customWidth="1"/>
    <col min="56" max="58" width="8.7265625" style="10" customWidth="1"/>
    <col min="59" max="59" width="8.7265625" style="12" customWidth="1"/>
    <col min="60" max="60" width="3.6328125" style="10" customWidth="1"/>
    <col min="61" max="61" width="6" style="10" bestFit="1" customWidth="1"/>
    <col min="62" max="62" width="8.26953125" style="10" bestFit="1" customWidth="1"/>
    <col min="63" max="64" width="3.6328125" style="12" customWidth="1"/>
    <col min="65" max="67" width="6.7265625" style="12" bestFit="1" customWidth="1"/>
    <col min="68" max="68" width="6.7265625" style="34" bestFit="1" customWidth="1"/>
    <col min="69" max="69" width="3.6328125" style="34" customWidth="1"/>
    <col min="70" max="70" width="6" style="34" bestFit="1" customWidth="1"/>
    <col min="71" max="72" width="3.6328125" style="34" customWidth="1"/>
    <col min="73" max="75" width="5.26953125" style="34" bestFit="1" customWidth="1"/>
    <col min="76" max="76" width="5.26953125" style="12" bestFit="1" customWidth="1"/>
    <col min="77" max="77" width="3.6328125" style="12" customWidth="1"/>
    <col min="78" max="78" width="6" style="12" bestFit="1" customWidth="1"/>
    <col min="79" max="80" width="3.6328125" style="34" customWidth="1"/>
    <col min="81" max="84" width="5.6328125" style="34" customWidth="1"/>
    <col min="85" max="86" width="5" style="34" customWidth="1"/>
    <col min="87" max="88" width="3.6328125" style="34" customWidth="1"/>
    <col min="89" max="92" width="5.6328125" style="34" customWidth="1"/>
    <col min="93" max="93" width="5" style="34" customWidth="1"/>
    <col min="94" max="94" width="6" style="34" bestFit="1" customWidth="1"/>
    <col min="95" max="101" width="3.6328125" style="12" customWidth="1"/>
    <col min="102" max="111" width="3.6328125" style="34" customWidth="1"/>
    <col min="112" max="116" width="11.26953125" style="34" customWidth="1"/>
    <col min="117" max="124" width="3.6328125" style="34" customWidth="1"/>
    <col min="125" max="128" width="3.6328125" style="12" customWidth="1"/>
    <col min="129" max="136" width="3.6328125" style="34" customWidth="1"/>
    <col min="137" max="137" width="3.6328125" style="12" customWidth="1"/>
    <col min="138" max="139" width="6" style="284" customWidth="1"/>
    <col min="140" max="140" width="6" style="12" customWidth="1"/>
    <col min="141" max="141" width="3.6328125" style="12" customWidth="1"/>
    <col min="142" max="142" width="6.7265625" style="284" customWidth="1"/>
    <col min="143" max="143" width="7.453125" style="284" customWidth="1"/>
    <col min="144" max="144" width="3.6328125" style="12" customWidth="1"/>
    <col min="145" max="145" width="6.7265625" style="284" customWidth="1"/>
    <col min="146" max="146" width="9" style="284" customWidth="1"/>
    <col min="147" max="147" width="5.26953125" style="12" customWidth="1"/>
    <col min="148" max="148" width="3.6328125" style="12" customWidth="1"/>
    <col min="149" max="149" width="9" style="12" customWidth="1"/>
    <col min="150" max="151" width="6.26953125" style="12" customWidth="1"/>
    <col min="152" max="165" width="3.6328125" style="12" customWidth="1"/>
    <col min="166" max="176" width="3.6328125" style="17" customWidth="1"/>
    <col min="177" max="180" width="3.6328125" style="19" customWidth="1"/>
    <col min="181" max="183" width="3.6328125" style="12" customWidth="1"/>
    <col min="184" max="216" width="3.6328125" style="19" customWidth="1"/>
    <col min="217" max="217" width="5.90625" style="12" customWidth="1"/>
    <col min="218" max="224" width="3.6328125" style="12" customWidth="1"/>
    <col min="225" max="225" width="4.08984375" style="19" customWidth="1"/>
    <col min="226" max="226" width="5.6328125" style="19" customWidth="1"/>
    <col min="227" max="227" width="8.7265625" style="19" customWidth="1"/>
    <col min="228" max="228" width="9.36328125" style="19" customWidth="1"/>
    <col min="229" max="230" width="8.7265625" style="19" customWidth="1"/>
    <col min="231" max="257" width="4.08984375" style="19" customWidth="1"/>
    <col min="258" max="258" width="6.26953125" style="19" customWidth="1"/>
    <col min="259" max="259" width="2.453125" style="19" customWidth="1"/>
    <col min="260" max="260" width="10.453125" style="19" bestFit="1" customWidth="1"/>
    <col min="261" max="261" width="2.453125" style="19" customWidth="1"/>
    <col min="262" max="262" width="2.6328125" style="19" customWidth="1"/>
    <col min="263" max="265" width="2.90625" style="19" customWidth="1"/>
    <col min="266" max="266" width="3.453125" style="19" customWidth="1"/>
    <col min="267" max="267" width="2.26953125" style="19" customWidth="1"/>
    <col min="268" max="268" width="2.36328125" style="19" customWidth="1"/>
    <col min="269" max="270" width="6" style="19" bestFit="1" customWidth="1"/>
    <col min="271" max="271" width="4.6328125" style="19" customWidth="1"/>
    <col min="272" max="272" width="2.90625" style="19" customWidth="1"/>
    <col min="273" max="274" width="2.26953125" style="19" customWidth="1"/>
    <col min="275" max="275" width="6" style="19" bestFit="1" customWidth="1"/>
    <col min="276" max="276" width="4.6328125" style="19" bestFit="1" customWidth="1"/>
    <col min="277" max="277" width="3" style="19" bestFit="1" customWidth="1"/>
    <col min="278" max="278" width="4.453125" style="19" bestFit="1" customWidth="1"/>
    <col min="279" max="280" width="2.453125" style="19" bestFit="1" customWidth="1"/>
    <col min="281" max="281" width="2.26953125" style="19" customWidth="1"/>
    <col min="282" max="282" width="2.453125" style="19" bestFit="1" customWidth="1"/>
    <col min="283" max="283" width="4.6328125" style="19" bestFit="1" customWidth="1"/>
    <col min="284" max="284" width="3" style="19" bestFit="1" customWidth="1"/>
    <col min="285" max="285" width="2.453125" style="19" bestFit="1" customWidth="1"/>
    <col min="286" max="286" width="4.6328125" style="19" bestFit="1" customWidth="1"/>
    <col min="287" max="287" width="3" style="19" bestFit="1" customWidth="1"/>
    <col min="288" max="288" width="7.453125" style="19" bestFit="1" customWidth="1"/>
    <col min="289" max="290" width="9" style="19" bestFit="1" customWidth="1"/>
    <col min="291" max="291" width="9.7265625" style="19" bestFit="1" customWidth="1"/>
    <col min="292" max="292" width="6.7265625" style="19" bestFit="1" customWidth="1"/>
    <col min="293" max="293" width="9" style="19" bestFit="1" customWidth="1"/>
    <col min="294" max="294" width="10.453125" style="19" bestFit="1" customWidth="1"/>
    <col min="295" max="295" width="6.7265625" style="19" bestFit="1" customWidth="1"/>
    <col min="296" max="296" width="13.7265625" style="19" customWidth="1"/>
    <col min="297" max="297" width="9" style="19" bestFit="1" customWidth="1"/>
    <col min="298" max="298" width="2.26953125" style="19" customWidth="1"/>
    <col min="299" max="299" width="6.7265625" style="19" bestFit="1" customWidth="1"/>
    <col min="300" max="307" width="2.26953125" style="19" customWidth="1"/>
    <col min="308" max="311" width="2.453125" style="19" customWidth="1"/>
    <col min="312" max="312" width="2.6328125" style="19" customWidth="1"/>
    <col min="313" max="315" width="2.90625" style="19" customWidth="1"/>
    <col min="316" max="316" width="3.36328125" style="19" customWidth="1"/>
    <col min="317" max="317" width="2.26953125" style="19" customWidth="1"/>
    <col min="318" max="318" width="2.36328125" style="19" customWidth="1"/>
    <col min="319" max="319" width="3.6328125" style="19" customWidth="1"/>
    <col min="320" max="320" width="2.90625" style="19" customWidth="1"/>
    <col min="321" max="321" width="4.6328125" style="19" customWidth="1"/>
    <col min="322" max="324" width="2.90625" style="19" customWidth="1"/>
    <col min="325" max="16384" width="9" style="19"/>
  </cols>
  <sheetData>
    <row r="2" spans="1:325" s="7" customFormat="1" ht="19">
      <c r="J2" s="5"/>
      <c r="K2" s="6" t="s">
        <v>230</v>
      </c>
      <c r="L2" s="6"/>
      <c r="N2" s="5"/>
      <c r="O2" s="5"/>
      <c r="P2" s="5"/>
      <c r="Q2" s="5"/>
      <c r="R2" s="5"/>
      <c r="S2" s="5"/>
      <c r="T2" s="5"/>
      <c r="U2" s="5"/>
      <c r="V2" s="5"/>
      <c r="W2" s="8"/>
      <c r="X2" s="5"/>
      <c r="Y2" s="5"/>
      <c r="Z2" s="5"/>
      <c r="AA2" s="5"/>
      <c r="AB2" s="5"/>
      <c r="AC2" s="5"/>
      <c r="AD2" s="5"/>
      <c r="AE2" s="5"/>
      <c r="AF2" s="5"/>
      <c r="AG2" s="9"/>
      <c r="AI2" s="10"/>
      <c r="AJ2" s="10"/>
      <c r="AK2" s="10"/>
      <c r="AL2" s="10"/>
      <c r="AM2" s="10"/>
      <c r="AN2" s="10"/>
      <c r="AO2" s="10"/>
      <c r="AP2" s="5"/>
      <c r="AQ2" s="5"/>
      <c r="AR2" s="5"/>
      <c r="AS2" s="5"/>
      <c r="AT2" s="5"/>
      <c r="AU2" s="5"/>
      <c r="AV2" s="5"/>
      <c r="AW2" s="5"/>
      <c r="AX2" s="5"/>
      <c r="AY2" s="5"/>
      <c r="AZ2" s="5"/>
      <c r="BA2" s="5"/>
      <c r="BB2" s="10"/>
      <c r="BC2" s="10"/>
      <c r="BD2" s="10"/>
      <c r="BE2" s="10"/>
      <c r="BF2" s="5"/>
      <c r="BG2" s="5"/>
      <c r="BH2" s="5"/>
      <c r="BI2" s="5"/>
      <c r="BJ2" s="5"/>
      <c r="BK2" s="5"/>
      <c r="BL2" s="5"/>
      <c r="BM2" s="5"/>
      <c r="BN2" s="5"/>
      <c r="BO2" s="5"/>
      <c r="BP2" s="11"/>
      <c r="BQ2" s="11"/>
      <c r="BR2" s="11"/>
      <c r="BS2" s="11"/>
      <c r="BT2" s="11"/>
      <c r="BU2" s="11"/>
      <c r="BV2" s="11"/>
      <c r="BW2" s="11"/>
      <c r="BX2" s="5"/>
      <c r="BY2" s="5"/>
      <c r="BZ2" s="5"/>
      <c r="CA2" s="11"/>
      <c r="CB2" s="11"/>
      <c r="CC2" s="11"/>
      <c r="CD2" s="11"/>
      <c r="CE2" s="11"/>
      <c r="CF2" s="11"/>
      <c r="CG2" s="11"/>
      <c r="CH2" s="11"/>
      <c r="CI2" s="11"/>
      <c r="CJ2" s="11"/>
      <c r="CK2" s="11"/>
      <c r="CL2" s="11"/>
      <c r="CM2" s="11"/>
      <c r="CN2" s="11"/>
      <c r="CO2" s="11"/>
      <c r="CP2" s="11"/>
      <c r="CQ2" s="5"/>
      <c r="CR2" s="5"/>
      <c r="CS2" s="5"/>
      <c r="CT2" s="5"/>
      <c r="CU2" s="5"/>
      <c r="CV2" s="5"/>
      <c r="CW2" s="5"/>
      <c r="CX2" s="11"/>
      <c r="CY2" s="11"/>
      <c r="CZ2" s="11"/>
      <c r="DA2" s="11"/>
      <c r="DB2" s="11"/>
      <c r="DC2" s="11"/>
      <c r="DD2" s="11"/>
      <c r="DE2" s="11"/>
      <c r="DF2" s="11"/>
      <c r="DG2" s="11"/>
      <c r="DH2" s="11"/>
      <c r="DI2" s="11"/>
      <c r="DJ2" s="11"/>
      <c r="DK2" s="11"/>
      <c r="DL2" s="11"/>
      <c r="DM2" s="11"/>
      <c r="DN2" s="11"/>
      <c r="DO2" s="11"/>
      <c r="DP2" s="11"/>
      <c r="DQ2" s="11"/>
      <c r="DR2" s="11"/>
      <c r="DS2" s="11"/>
      <c r="DT2" s="11"/>
      <c r="DU2" s="5"/>
      <c r="DV2" s="5"/>
      <c r="DW2" s="5"/>
      <c r="DX2" s="5"/>
      <c r="DY2" s="11"/>
      <c r="DZ2" s="11"/>
      <c r="EA2" s="11"/>
      <c r="EB2" s="11"/>
      <c r="EC2" s="11"/>
      <c r="ED2" s="11"/>
      <c r="EE2" s="11"/>
      <c r="EF2" s="11"/>
      <c r="EG2" s="5"/>
      <c r="EH2" s="276"/>
      <c r="EI2" s="276"/>
      <c r="EJ2" s="5"/>
      <c r="EK2" s="5"/>
      <c r="EL2" s="276"/>
      <c r="EM2" s="276"/>
      <c r="EN2" s="5"/>
      <c r="EO2" s="276"/>
      <c r="EP2" s="276"/>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9"/>
      <c r="FV2" s="9"/>
      <c r="FW2" s="9"/>
      <c r="FY2" s="5"/>
      <c r="FZ2" s="5"/>
      <c r="GA2" s="5"/>
      <c r="HI2" s="5"/>
      <c r="HJ2" s="5"/>
      <c r="HK2" s="5"/>
      <c r="HL2" s="5"/>
      <c r="HM2" s="5"/>
      <c r="HN2" s="5"/>
      <c r="HO2" s="5"/>
      <c r="HP2" s="5"/>
    </row>
    <row r="3" spans="1:325" ht="25.5" customHeight="1" thickBot="1">
      <c r="K3" s="6" t="s">
        <v>264</v>
      </c>
      <c r="L3" s="6"/>
      <c r="M3" s="13"/>
      <c r="BO3" s="17"/>
      <c r="BP3" s="18"/>
      <c r="BQ3" s="18"/>
      <c r="BR3" s="18"/>
      <c r="BS3" s="18"/>
      <c r="BT3" s="18"/>
      <c r="BU3" s="18"/>
      <c r="BV3" s="18"/>
      <c r="BW3" s="18"/>
      <c r="BX3" s="17"/>
      <c r="BY3" s="17"/>
      <c r="BZ3" s="17"/>
      <c r="CA3" s="18"/>
      <c r="CB3" s="18"/>
      <c r="CC3" s="18"/>
      <c r="CD3" s="18"/>
      <c r="CE3" s="18"/>
      <c r="CF3" s="18"/>
      <c r="CG3" s="18"/>
      <c r="CH3" s="18"/>
      <c r="CI3" s="18"/>
      <c r="CJ3" s="18"/>
      <c r="CK3" s="18"/>
      <c r="CL3" s="18"/>
      <c r="CM3" s="18"/>
      <c r="CN3" s="18"/>
      <c r="CO3" s="18"/>
      <c r="CP3" s="18"/>
      <c r="CQ3" s="17"/>
      <c r="CR3" s="17"/>
      <c r="CS3" s="17"/>
      <c r="CT3" s="17"/>
      <c r="CU3" s="17"/>
      <c r="CV3" s="17"/>
      <c r="CW3" s="17"/>
      <c r="CX3" s="18"/>
      <c r="CY3" s="18"/>
      <c r="CZ3" s="18"/>
      <c r="DA3" s="18"/>
      <c r="DB3" s="18"/>
      <c r="DC3" s="18"/>
      <c r="DD3" s="18"/>
      <c r="DE3" s="18"/>
      <c r="DF3" s="18"/>
      <c r="DG3" s="18"/>
      <c r="DH3" s="18"/>
      <c r="DI3" s="18"/>
      <c r="DJ3" s="18"/>
      <c r="DK3" s="18"/>
      <c r="DL3" s="18"/>
      <c r="DM3" s="18"/>
      <c r="DN3" s="18"/>
      <c r="DO3" s="18"/>
      <c r="DP3" s="18"/>
      <c r="DQ3" s="18"/>
      <c r="DR3" s="18"/>
      <c r="DS3" s="18"/>
      <c r="DT3" s="18"/>
      <c r="DU3" s="17"/>
      <c r="DV3" s="17"/>
      <c r="DW3" s="17"/>
      <c r="DX3" s="17"/>
      <c r="DY3" s="18"/>
      <c r="DZ3" s="18"/>
      <c r="EA3" s="18"/>
      <c r="EB3" s="18"/>
      <c r="EC3" s="18"/>
      <c r="ED3" s="18"/>
      <c r="EE3" s="18"/>
      <c r="EF3" s="18"/>
      <c r="EG3" s="17"/>
      <c r="EH3" s="277"/>
      <c r="EI3" s="277"/>
      <c r="EJ3" s="17"/>
      <c r="EK3" s="17"/>
      <c r="EL3" s="277"/>
      <c r="EM3" s="277"/>
      <c r="EN3" s="17"/>
      <c r="EO3" s="277"/>
      <c r="EP3" s="277"/>
      <c r="EQ3" s="17"/>
      <c r="ER3" s="17"/>
      <c r="ES3" s="17"/>
      <c r="ET3" s="17"/>
      <c r="EU3" s="17"/>
      <c r="EV3" s="17"/>
      <c r="EW3" s="17"/>
      <c r="EX3" s="17"/>
      <c r="EY3" s="17"/>
      <c r="EZ3" s="17"/>
      <c r="FA3" s="17"/>
      <c r="FB3" s="17"/>
      <c r="FC3" s="17"/>
      <c r="FD3" s="17"/>
      <c r="FE3" s="17"/>
      <c r="FF3" s="17"/>
      <c r="FG3" s="17"/>
      <c r="FH3" s="17"/>
      <c r="FI3" s="17"/>
      <c r="FY3" s="17"/>
      <c r="FZ3" s="17"/>
      <c r="GA3" s="17"/>
      <c r="HI3" s="17"/>
      <c r="HJ3" s="17"/>
      <c r="HK3" s="17"/>
      <c r="HL3" s="17"/>
      <c r="HM3" s="17"/>
      <c r="HN3" s="17"/>
      <c r="HO3" s="17"/>
      <c r="HP3" s="17"/>
      <c r="HR3" s="19" t="s">
        <v>526</v>
      </c>
      <c r="IX3" s="19" t="s">
        <v>359</v>
      </c>
    </row>
    <row r="4" spans="1:325" ht="37.5" customHeight="1" thickBot="1">
      <c r="J4" s="19"/>
      <c r="K4" s="548" t="s">
        <v>7</v>
      </c>
      <c r="L4" s="559" t="s">
        <v>274</v>
      </c>
      <c r="M4" s="550" t="s">
        <v>1</v>
      </c>
      <c r="N4" s="527" t="s">
        <v>2</v>
      </c>
      <c r="O4" s="542" t="s">
        <v>520</v>
      </c>
      <c r="P4" s="551" t="s">
        <v>18</v>
      </c>
      <c r="Q4" s="552"/>
      <c r="R4" s="552"/>
      <c r="S4" s="552"/>
      <c r="T4" s="552"/>
      <c r="U4" s="552"/>
      <c r="V4" s="552"/>
      <c r="W4" s="553"/>
      <c r="X4" s="554" t="s">
        <v>196</v>
      </c>
      <c r="Y4" s="545"/>
      <c r="Z4" s="545"/>
      <c r="AA4" s="545"/>
      <c r="AB4" s="545"/>
      <c r="AC4" s="546"/>
      <c r="AD4" s="545"/>
      <c r="AE4" s="545"/>
      <c r="AF4" s="546"/>
      <c r="AG4" s="547" t="s">
        <v>19</v>
      </c>
      <c r="AH4" s="547"/>
      <c r="AI4" s="547"/>
      <c r="AJ4" s="577" t="s">
        <v>472</v>
      </c>
      <c r="AK4" s="578"/>
      <c r="AL4" s="581" t="s">
        <v>414</v>
      </c>
      <c r="AM4" s="563" t="s">
        <v>20</v>
      </c>
      <c r="AN4" s="564"/>
      <c r="AO4" s="564"/>
      <c r="AP4" s="564"/>
      <c r="AQ4" s="564"/>
      <c r="AR4" s="564"/>
      <c r="AS4" s="564"/>
      <c r="AT4" s="564"/>
      <c r="AU4" s="565"/>
      <c r="AV4" s="575" t="s">
        <v>519</v>
      </c>
      <c r="AW4" s="574" t="s">
        <v>469</v>
      </c>
      <c r="AX4" s="575"/>
      <c r="AY4" s="529" t="s">
        <v>197</v>
      </c>
      <c r="AZ4" s="529"/>
      <c r="BA4" s="566"/>
      <c r="BB4" s="548" t="s">
        <v>198</v>
      </c>
      <c r="BC4" s="528"/>
      <c r="BD4" s="528"/>
      <c r="BE4" s="528"/>
      <c r="BF4" s="528"/>
      <c r="BG4" s="528"/>
      <c r="BH4" s="528"/>
      <c r="BI4" s="528"/>
      <c r="BJ4" s="528"/>
      <c r="BK4" s="528"/>
      <c r="BL4" s="528"/>
      <c r="BM4" s="528"/>
      <c r="BN4" s="528"/>
      <c r="BO4" s="528"/>
      <c r="BP4" s="528"/>
      <c r="BQ4" s="528"/>
      <c r="BR4" s="528"/>
      <c r="BS4" s="528"/>
      <c r="BT4" s="528"/>
      <c r="BU4" s="528"/>
      <c r="BV4" s="528"/>
      <c r="BW4" s="528"/>
      <c r="BX4" s="528"/>
      <c r="BY4" s="528"/>
      <c r="BZ4" s="528"/>
      <c r="CA4" s="528"/>
      <c r="CB4" s="528"/>
      <c r="CC4" s="528"/>
      <c r="CD4" s="528"/>
      <c r="CE4" s="528"/>
      <c r="CF4" s="528"/>
      <c r="CG4" s="528"/>
      <c r="CH4" s="528"/>
      <c r="CI4" s="529"/>
      <c r="CJ4" s="529"/>
      <c r="CK4" s="529"/>
      <c r="CL4" s="529"/>
      <c r="CM4" s="529"/>
      <c r="CN4" s="529"/>
      <c r="CO4" s="529"/>
      <c r="CP4" s="83"/>
      <c r="CQ4" s="510" t="s">
        <v>232</v>
      </c>
      <c r="CR4" s="342"/>
      <c r="CS4" s="342"/>
      <c r="CT4" s="342"/>
      <c r="CU4" s="342"/>
      <c r="CV4" s="342"/>
      <c r="CW4" s="342"/>
      <c r="CX4" s="342"/>
      <c r="CY4" s="342"/>
      <c r="CZ4" s="342"/>
      <c r="DA4" s="342"/>
      <c r="DB4" s="342"/>
      <c r="DC4" s="342"/>
      <c r="DD4" s="342"/>
      <c r="DE4" s="342"/>
      <c r="DF4" s="342"/>
      <c r="DG4" s="342"/>
      <c r="DH4" s="342"/>
      <c r="DI4" s="342"/>
      <c r="DJ4" s="342"/>
      <c r="DK4" s="342"/>
      <c r="DL4" s="342"/>
      <c r="DM4" s="342"/>
      <c r="DN4" s="342"/>
      <c r="DO4" s="342"/>
      <c r="DP4" s="342"/>
      <c r="DQ4" s="342"/>
      <c r="DR4" s="342"/>
      <c r="DS4" s="342"/>
      <c r="DT4" s="342"/>
      <c r="DU4" s="342"/>
      <c r="DV4" s="342"/>
      <c r="DW4" s="342"/>
      <c r="DX4" s="342"/>
      <c r="DY4" s="342"/>
      <c r="DZ4" s="342"/>
      <c r="EA4" s="342"/>
      <c r="EB4" s="342"/>
      <c r="EC4" s="342"/>
      <c r="ED4" s="342"/>
      <c r="EE4" s="342"/>
      <c r="EF4" s="342"/>
      <c r="EG4" s="342"/>
      <c r="EH4" s="341" t="s">
        <v>236</v>
      </c>
      <c r="EI4" s="342"/>
      <c r="EJ4" s="342"/>
      <c r="EK4" s="342"/>
      <c r="EL4" s="342"/>
      <c r="EM4" s="342"/>
      <c r="EN4" s="342"/>
      <c r="EO4" s="342"/>
      <c r="EP4" s="342"/>
      <c r="EQ4" s="342"/>
      <c r="ER4" s="342"/>
      <c r="ES4" s="342"/>
      <c r="ET4" s="342"/>
      <c r="EU4" s="342"/>
      <c r="EV4" s="342"/>
      <c r="EW4" s="342"/>
      <c r="EX4" s="342"/>
      <c r="EY4" s="437" t="s">
        <v>231</v>
      </c>
      <c r="EZ4" s="511" t="s">
        <v>244</v>
      </c>
      <c r="FA4" s="512"/>
      <c r="FB4" s="512"/>
      <c r="FC4" s="512"/>
      <c r="FD4" s="512"/>
      <c r="FE4" s="512"/>
      <c r="FF4" s="512"/>
      <c r="FG4" s="512"/>
      <c r="FH4" s="512"/>
      <c r="FI4" s="512"/>
      <c r="FJ4" s="512"/>
      <c r="FK4" s="512"/>
      <c r="FL4" s="512"/>
      <c r="FM4" s="512"/>
      <c r="FN4" s="512"/>
      <c r="FO4" s="512"/>
      <c r="FP4" s="512"/>
      <c r="FQ4" s="512"/>
      <c r="FR4" s="512"/>
      <c r="FS4" s="512"/>
      <c r="FT4" s="512"/>
      <c r="FU4" s="512"/>
      <c r="FV4" s="512"/>
      <c r="FW4" s="512"/>
      <c r="FX4" s="512"/>
      <c r="FY4" s="586" t="s">
        <v>236</v>
      </c>
      <c r="FZ4" s="587"/>
      <c r="GA4" s="508" t="s">
        <v>231</v>
      </c>
      <c r="GB4" s="363" t="s">
        <v>245</v>
      </c>
      <c r="GC4" s="364"/>
      <c r="GD4" s="364"/>
      <c r="GE4" s="364"/>
      <c r="GF4" s="364"/>
      <c r="GG4" s="364"/>
      <c r="GH4" s="364"/>
      <c r="GI4" s="364"/>
      <c r="GJ4" s="364"/>
      <c r="GK4" s="364"/>
      <c r="GL4" s="364"/>
      <c r="GM4" s="364"/>
      <c r="GN4" s="364"/>
      <c r="GO4" s="364"/>
      <c r="GP4" s="364"/>
      <c r="GQ4" s="364"/>
      <c r="GR4" s="364"/>
      <c r="GS4" s="364"/>
      <c r="GT4" s="364"/>
      <c r="GU4" s="364"/>
      <c r="GV4" s="364"/>
      <c r="GW4" s="364"/>
      <c r="GX4" s="364"/>
      <c r="GY4" s="364"/>
      <c r="GZ4" s="364"/>
      <c r="HA4" s="364"/>
      <c r="HB4" s="364"/>
      <c r="HC4" s="364"/>
      <c r="HD4" s="364"/>
      <c r="HE4" s="364"/>
      <c r="HF4" s="364"/>
      <c r="HG4" s="364"/>
      <c r="HH4" s="443" t="s">
        <v>237</v>
      </c>
      <c r="HI4" s="443"/>
      <c r="HJ4" s="443"/>
      <c r="HK4" s="443"/>
      <c r="HL4" s="443"/>
      <c r="HM4" s="443"/>
      <c r="HN4" s="443"/>
      <c r="HO4" s="444"/>
      <c r="HP4" s="437" t="s">
        <v>231</v>
      </c>
      <c r="HR4" s="377" t="s">
        <v>527</v>
      </c>
      <c r="HS4" s="377"/>
      <c r="HT4" s="377"/>
      <c r="HU4" s="377"/>
      <c r="HV4" s="377"/>
      <c r="HW4" s="377"/>
      <c r="HX4" s="377"/>
      <c r="HY4" s="377"/>
      <c r="HZ4" s="377"/>
      <c r="IA4" s="377"/>
      <c r="IB4" s="377"/>
      <c r="IC4" s="377"/>
      <c r="ID4" s="377"/>
      <c r="IE4" s="377"/>
      <c r="IF4" s="377"/>
      <c r="IG4" s="377"/>
      <c r="IH4" s="377"/>
      <c r="II4" s="377"/>
      <c r="IJ4" s="377"/>
      <c r="IK4" s="377"/>
      <c r="IL4" s="377"/>
      <c r="IM4" s="377"/>
      <c r="IN4" s="377"/>
      <c r="IO4" s="377"/>
      <c r="IP4" s="377"/>
      <c r="IQ4" s="377"/>
      <c r="IR4" s="377"/>
      <c r="IS4" s="377"/>
      <c r="IT4" s="377"/>
      <c r="IU4" s="377"/>
      <c r="IX4" s="167" t="s">
        <v>360</v>
      </c>
      <c r="IY4" s="425" t="s">
        <v>361</v>
      </c>
      <c r="IZ4" s="426"/>
      <c r="JA4" s="427"/>
      <c r="JB4" s="428"/>
      <c r="JC4" s="428"/>
      <c r="JD4" s="428"/>
      <c r="JE4" s="428"/>
      <c r="JF4" s="428"/>
      <c r="JG4" s="429"/>
      <c r="JH4" s="373" t="s">
        <v>362</v>
      </c>
      <c r="JI4" s="374" t="s">
        <v>363</v>
      </c>
      <c r="JJ4" s="375"/>
      <c r="JK4" s="375"/>
      <c r="JL4" s="375"/>
      <c r="JM4" s="375"/>
      <c r="JN4" s="375"/>
      <c r="JO4" s="375"/>
      <c r="JP4" s="375"/>
      <c r="JQ4" s="375"/>
      <c r="JR4" s="375"/>
      <c r="JS4" s="375"/>
      <c r="JT4" s="375"/>
      <c r="JU4" s="375"/>
      <c r="JV4" s="375"/>
      <c r="JW4" s="375"/>
      <c r="JX4" s="375"/>
      <c r="JY4" s="375"/>
      <c r="JZ4" s="375"/>
      <c r="KA4" s="376"/>
      <c r="KB4" s="169"/>
      <c r="KC4" s="170"/>
      <c r="KD4" s="170"/>
      <c r="KE4" s="170"/>
      <c r="KF4" s="170"/>
      <c r="KG4" s="170"/>
      <c r="KH4" s="170"/>
      <c r="KI4" s="171"/>
      <c r="KJ4" s="171"/>
      <c r="KK4" s="170"/>
      <c r="KL4" s="171"/>
      <c r="KM4" s="172"/>
      <c r="KN4" s="302"/>
      <c r="KO4" s="420" t="s">
        <v>216</v>
      </c>
      <c r="KP4" s="411" t="s">
        <v>8</v>
      </c>
      <c r="KQ4" s="411" t="s">
        <v>169</v>
      </c>
      <c r="KR4" s="411" t="s">
        <v>405</v>
      </c>
      <c r="KS4" s="411" t="s">
        <v>406</v>
      </c>
      <c r="KT4" s="411" t="s">
        <v>407</v>
      </c>
      <c r="KU4" s="411" t="s">
        <v>411</v>
      </c>
      <c r="KV4" s="414" t="s">
        <v>408</v>
      </c>
      <c r="KW4" s="414" t="s">
        <v>409</v>
      </c>
      <c r="KX4" s="414" t="s">
        <v>410</v>
      </c>
      <c r="KY4" s="416" t="s">
        <v>412</v>
      </c>
      <c r="KZ4" s="414" t="s">
        <v>364</v>
      </c>
      <c r="LA4" s="417" t="s">
        <v>413</v>
      </c>
      <c r="LC4" s="325" t="s">
        <v>495</v>
      </c>
      <c r="LD4" s="326"/>
      <c r="LE4" s="326"/>
      <c r="LF4" s="326"/>
      <c r="LG4" s="326"/>
      <c r="LH4" s="326"/>
      <c r="LI4" s="326" t="s">
        <v>496</v>
      </c>
      <c r="LJ4" s="326"/>
      <c r="LK4" s="326"/>
      <c r="LL4" s="326" t="s">
        <v>497</v>
      </c>
      <c r="LM4" s="327"/>
    </row>
    <row r="5" spans="1:325" s="20" customFormat="1" ht="32.25" customHeight="1">
      <c r="K5" s="481"/>
      <c r="L5" s="560"/>
      <c r="M5" s="503"/>
      <c r="N5" s="518"/>
      <c r="O5" s="543"/>
      <c r="P5" s="540" t="s">
        <v>524</v>
      </c>
      <c r="Q5" s="536" t="s">
        <v>199</v>
      </c>
      <c r="R5" s="536" t="s">
        <v>200</v>
      </c>
      <c r="S5" s="538" t="s">
        <v>263</v>
      </c>
      <c r="T5" s="536" t="s">
        <v>201</v>
      </c>
      <c r="U5" s="536" t="s">
        <v>202</v>
      </c>
      <c r="V5" s="536" t="s">
        <v>203</v>
      </c>
      <c r="W5" s="555" t="s">
        <v>204</v>
      </c>
      <c r="X5" s="557" t="s">
        <v>205</v>
      </c>
      <c r="Y5" s="536" t="s">
        <v>206</v>
      </c>
      <c r="Z5" s="452" t="s">
        <v>259</v>
      </c>
      <c r="AA5" s="453"/>
      <c r="AB5" s="453"/>
      <c r="AC5" s="504"/>
      <c r="AD5" s="530" t="s">
        <v>207</v>
      </c>
      <c r="AE5" s="532" t="s">
        <v>523</v>
      </c>
      <c r="AF5" s="534" t="s">
        <v>208</v>
      </c>
      <c r="AG5" s="568" t="s">
        <v>139</v>
      </c>
      <c r="AH5" s="423" t="s">
        <v>21</v>
      </c>
      <c r="AI5" s="570" t="s">
        <v>140</v>
      </c>
      <c r="AJ5" s="124" t="s">
        <v>473</v>
      </c>
      <c r="AK5" s="124" t="s">
        <v>474</v>
      </c>
      <c r="AL5" s="582"/>
      <c r="AM5" s="204"/>
      <c r="AN5" s="22"/>
      <c r="AO5" s="22"/>
      <c r="AP5" s="22"/>
      <c r="AQ5" s="22"/>
      <c r="AR5" s="22"/>
      <c r="AS5" s="475" t="s">
        <v>23</v>
      </c>
      <c r="AT5" s="475"/>
      <c r="AU5" s="476"/>
      <c r="AV5" s="579"/>
      <c r="AW5" s="576" t="s">
        <v>470</v>
      </c>
      <c r="AX5" s="576" t="s">
        <v>471</v>
      </c>
      <c r="AY5" s="567" t="s">
        <v>229</v>
      </c>
      <c r="AZ5" s="562"/>
      <c r="BA5" s="505"/>
      <c r="BB5" s="481" t="s">
        <v>168</v>
      </c>
      <c r="BC5" s="482"/>
      <c r="BD5" s="482"/>
      <c r="BE5" s="482"/>
      <c r="BF5" s="482"/>
      <c r="BG5" s="482"/>
      <c r="BH5" s="482"/>
      <c r="BI5" s="482"/>
      <c r="BJ5" s="483"/>
      <c r="BK5" s="571" t="s">
        <v>165</v>
      </c>
      <c r="BL5" s="482"/>
      <c r="BM5" s="482"/>
      <c r="BN5" s="482"/>
      <c r="BO5" s="482"/>
      <c r="BP5" s="482"/>
      <c r="BQ5" s="482"/>
      <c r="BR5" s="483"/>
      <c r="BS5" s="571" t="s">
        <v>166</v>
      </c>
      <c r="BT5" s="482"/>
      <c r="BU5" s="482"/>
      <c r="BV5" s="482"/>
      <c r="BW5" s="482"/>
      <c r="BX5" s="482"/>
      <c r="BY5" s="482"/>
      <c r="BZ5" s="483"/>
      <c r="CA5" s="571" t="s">
        <v>167</v>
      </c>
      <c r="CB5" s="482"/>
      <c r="CC5" s="482"/>
      <c r="CD5" s="482"/>
      <c r="CE5" s="482"/>
      <c r="CF5" s="482"/>
      <c r="CG5" s="482"/>
      <c r="CH5" s="483"/>
      <c r="CI5" s="572" t="s">
        <v>280</v>
      </c>
      <c r="CJ5" s="485"/>
      <c r="CK5" s="485"/>
      <c r="CL5" s="485"/>
      <c r="CM5" s="485"/>
      <c r="CN5" s="485"/>
      <c r="CO5" s="485"/>
      <c r="CP5" s="573"/>
      <c r="CQ5" s="495" t="s">
        <v>14</v>
      </c>
      <c r="CR5" s="496"/>
      <c r="CS5" s="496"/>
      <c r="CT5" s="496"/>
      <c r="CU5" s="496"/>
      <c r="CV5" s="496"/>
      <c r="CW5" s="496"/>
      <c r="CX5" s="496"/>
      <c r="CY5" s="496"/>
      <c r="CZ5" s="496"/>
      <c r="DA5" s="496"/>
      <c r="DB5" s="496"/>
      <c r="DC5" s="496"/>
      <c r="DD5" s="496"/>
      <c r="DE5" s="496"/>
      <c r="DF5" s="496"/>
      <c r="DG5" s="496"/>
      <c r="DH5" s="489" t="s">
        <v>209</v>
      </c>
      <c r="DI5" s="490"/>
      <c r="DJ5" s="490"/>
      <c r="DK5" s="490"/>
      <c r="DL5" s="491"/>
      <c r="DM5" s="489" t="s">
        <v>159</v>
      </c>
      <c r="DN5" s="490"/>
      <c r="DO5" s="491"/>
      <c r="DP5" s="492" t="s">
        <v>172</v>
      </c>
      <c r="DQ5" s="493"/>
      <c r="DR5" s="493"/>
      <c r="DS5" s="493"/>
      <c r="DT5" s="493"/>
      <c r="DU5" s="493"/>
      <c r="DV5" s="489" t="s">
        <v>173</v>
      </c>
      <c r="DW5" s="490"/>
      <c r="DX5" s="491"/>
      <c r="DY5" s="489" t="s">
        <v>182</v>
      </c>
      <c r="DZ5" s="491"/>
      <c r="EA5" s="526" t="s">
        <v>174</v>
      </c>
      <c r="EB5" s="527" t="s">
        <v>210</v>
      </c>
      <c r="EC5" s="584"/>
      <c r="ED5" s="526" t="s">
        <v>211</v>
      </c>
      <c r="EE5" s="527" t="s">
        <v>212</v>
      </c>
      <c r="EF5" s="528"/>
      <c r="EG5" s="529"/>
      <c r="EH5" s="363" t="s">
        <v>233</v>
      </c>
      <c r="EI5" s="364"/>
      <c r="EJ5" s="364"/>
      <c r="EK5" s="365"/>
      <c r="EL5" s="343" t="s">
        <v>513</v>
      </c>
      <c r="EM5" s="344"/>
      <c r="EN5" s="344"/>
      <c r="EO5" s="344"/>
      <c r="EP5" s="344"/>
      <c r="EQ5" s="344"/>
      <c r="ER5" s="345"/>
      <c r="ES5" s="346" t="s">
        <v>428</v>
      </c>
      <c r="ET5" s="347"/>
      <c r="EU5" s="347"/>
      <c r="EV5" s="347"/>
      <c r="EW5" s="347"/>
      <c r="EX5" s="348"/>
      <c r="EY5" s="438"/>
      <c r="EZ5" s="472" t="s">
        <v>161</v>
      </c>
      <c r="FA5" s="364"/>
      <c r="FB5" s="364"/>
      <c r="FC5" s="364"/>
      <c r="FD5" s="364"/>
      <c r="FE5" s="364"/>
      <c r="FF5" s="364"/>
      <c r="FG5" s="364"/>
      <c r="FH5" s="364"/>
      <c r="FI5" s="364"/>
      <c r="FJ5" s="364"/>
      <c r="FK5" s="364"/>
      <c r="FL5" s="364"/>
      <c r="FM5" s="364"/>
      <c r="FN5" s="364"/>
      <c r="FO5" s="364"/>
      <c r="FP5" s="364"/>
      <c r="FQ5" s="364"/>
      <c r="FR5" s="364"/>
      <c r="FS5" s="364"/>
      <c r="FT5" s="365"/>
      <c r="FU5" s="466" t="s">
        <v>162</v>
      </c>
      <c r="FV5" s="467"/>
      <c r="FW5" s="468"/>
      <c r="FX5" s="513" t="s">
        <v>163</v>
      </c>
      <c r="FY5" s="585" t="s">
        <v>233</v>
      </c>
      <c r="FZ5" s="513" t="s">
        <v>234</v>
      </c>
      <c r="GA5" s="509"/>
      <c r="GB5" s="588" t="s">
        <v>157</v>
      </c>
      <c r="GC5" s="589"/>
      <c r="GD5" s="589"/>
      <c r="GE5" s="589"/>
      <c r="GF5" s="589"/>
      <c r="GG5" s="589"/>
      <c r="GH5" s="589"/>
      <c r="GI5" s="589"/>
      <c r="GJ5" s="589"/>
      <c r="GK5" s="590"/>
      <c r="GL5" s="448" t="s">
        <v>164</v>
      </c>
      <c r="GM5" s="449"/>
      <c r="GN5" s="450"/>
      <c r="GO5" s="498" t="s">
        <v>515</v>
      </c>
      <c r="GP5" s="499"/>
      <c r="GQ5" s="499"/>
      <c r="GR5" s="499"/>
      <c r="GS5" s="499"/>
      <c r="GT5" s="499"/>
      <c r="GU5" s="452" t="s">
        <v>516</v>
      </c>
      <c r="GV5" s="453"/>
      <c r="GW5" s="454"/>
      <c r="GX5" s="452" t="s">
        <v>517</v>
      </c>
      <c r="GY5" s="454"/>
      <c r="GZ5" s="515" t="s">
        <v>175</v>
      </c>
      <c r="HA5" s="518" t="s">
        <v>518</v>
      </c>
      <c r="HB5" s="519"/>
      <c r="HC5" s="515" t="s">
        <v>213</v>
      </c>
      <c r="HD5" s="520" t="s">
        <v>214</v>
      </c>
      <c r="HE5" s="521"/>
      <c r="HF5" s="522"/>
      <c r="HG5" s="523" t="s">
        <v>215</v>
      </c>
      <c r="HH5" s="433" t="s">
        <v>238</v>
      </c>
      <c r="HI5" s="433"/>
      <c r="HJ5" s="439" t="s">
        <v>239</v>
      </c>
      <c r="HK5" s="439"/>
      <c r="HL5" s="439"/>
      <c r="HM5" s="439"/>
      <c r="HN5" s="439"/>
      <c r="HO5" s="439"/>
      <c r="HP5" s="438"/>
      <c r="HR5" s="369" t="s">
        <v>525</v>
      </c>
      <c r="HS5" s="457" t="s">
        <v>494</v>
      </c>
      <c r="HT5" s="457"/>
      <c r="HU5" s="457"/>
      <c r="HV5" s="457"/>
      <c r="HW5" s="457" t="s">
        <v>475</v>
      </c>
      <c r="HX5" s="457"/>
      <c r="HY5" s="457"/>
      <c r="HZ5" s="369" t="s">
        <v>476</v>
      </c>
      <c r="IA5" s="369"/>
      <c r="IB5" s="369"/>
      <c r="IC5" s="369"/>
      <c r="ID5" s="369"/>
      <c r="IE5" s="369"/>
      <c r="IF5" s="369" t="s">
        <v>477</v>
      </c>
      <c r="IG5" s="369"/>
      <c r="IH5" s="369"/>
      <c r="II5" s="369"/>
      <c r="IJ5" s="369"/>
      <c r="IK5" s="369"/>
      <c r="IL5" s="369"/>
      <c r="IM5" s="369"/>
      <c r="IN5" s="369"/>
      <c r="IO5" s="369"/>
      <c r="IP5" s="369"/>
      <c r="IQ5" s="369"/>
      <c r="IR5" s="369"/>
      <c r="IS5" s="369"/>
      <c r="IT5" s="369"/>
      <c r="IU5" s="369"/>
      <c r="IX5" s="430" t="s">
        <v>365</v>
      </c>
      <c r="IY5" s="386" t="s">
        <v>29</v>
      </c>
      <c r="IZ5" s="409" t="s">
        <v>28</v>
      </c>
      <c r="JA5" s="400" t="s">
        <v>366</v>
      </c>
      <c r="JB5" s="330"/>
      <c r="JC5" s="400" t="s">
        <v>367</v>
      </c>
      <c r="JD5" s="330"/>
      <c r="JE5" s="382" t="s">
        <v>368</v>
      </c>
      <c r="JF5" s="383"/>
      <c r="JG5" s="386" t="s">
        <v>369</v>
      </c>
      <c r="JH5" s="372"/>
      <c r="JI5" s="388" t="s">
        <v>370</v>
      </c>
      <c r="JJ5" s="389"/>
      <c r="JK5" s="389"/>
      <c r="JL5" s="389"/>
      <c r="JM5" s="389"/>
      <c r="JN5" s="390"/>
      <c r="JO5" s="388" t="s">
        <v>371</v>
      </c>
      <c r="JP5" s="389"/>
      <c r="JQ5" s="390"/>
      <c r="JR5" s="394" t="s">
        <v>372</v>
      </c>
      <c r="JS5" s="395"/>
      <c r="JT5" s="395"/>
      <c r="JU5" s="395"/>
      <c r="JV5" s="395"/>
      <c r="JW5" s="395"/>
      <c r="JX5" s="395"/>
      <c r="JY5" s="395"/>
      <c r="JZ5" s="395"/>
      <c r="KA5" s="396"/>
      <c r="KB5" s="409" t="s">
        <v>373</v>
      </c>
      <c r="KC5" s="406" t="s">
        <v>3</v>
      </c>
      <c r="KD5" s="406" t="s">
        <v>374</v>
      </c>
      <c r="KE5" s="406" t="s">
        <v>375</v>
      </c>
      <c r="KF5" s="406" t="s">
        <v>376</v>
      </c>
      <c r="KG5" s="406" t="s">
        <v>377</v>
      </c>
      <c r="KH5" s="406" t="s">
        <v>378</v>
      </c>
      <c r="KI5" s="386" t="s">
        <v>379</v>
      </c>
      <c r="KJ5" s="406" t="s">
        <v>380</v>
      </c>
      <c r="KK5" s="406" t="s">
        <v>381</v>
      </c>
      <c r="KL5" s="147"/>
      <c r="KM5" s="173"/>
      <c r="KN5" s="56"/>
      <c r="KO5" s="421"/>
      <c r="KP5" s="412"/>
      <c r="KQ5" s="412"/>
      <c r="KR5" s="412"/>
      <c r="KS5" s="412"/>
      <c r="KT5" s="412"/>
      <c r="KU5" s="412"/>
      <c r="KV5" s="410"/>
      <c r="KW5" s="410"/>
      <c r="KX5" s="410"/>
      <c r="KY5" s="369"/>
      <c r="KZ5" s="410"/>
      <c r="LA5" s="418"/>
      <c r="LC5" s="328" t="s">
        <v>498</v>
      </c>
      <c r="LD5" s="329"/>
      <c r="LE5" s="329"/>
      <c r="LF5" s="330"/>
      <c r="LG5" s="337" t="s">
        <v>499</v>
      </c>
      <c r="LH5" s="337" t="s">
        <v>159</v>
      </c>
      <c r="LI5" s="334" t="s">
        <v>500</v>
      </c>
      <c r="LJ5" s="154"/>
      <c r="LK5" s="334" t="s">
        <v>501</v>
      </c>
      <c r="LL5" s="334" t="s">
        <v>502</v>
      </c>
      <c r="LM5" s="339" t="s">
        <v>503</v>
      </c>
    </row>
    <row r="6" spans="1:325" s="20" customFormat="1" ht="32.25" customHeight="1">
      <c r="K6" s="481"/>
      <c r="L6" s="560"/>
      <c r="M6" s="503"/>
      <c r="N6" s="518"/>
      <c r="O6" s="543"/>
      <c r="P6" s="541"/>
      <c r="Q6" s="537"/>
      <c r="R6" s="537"/>
      <c r="S6" s="539"/>
      <c r="T6" s="537"/>
      <c r="U6" s="537"/>
      <c r="V6" s="537"/>
      <c r="W6" s="556"/>
      <c r="X6" s="558"/>
      <c r="Y6" s="537"/>
      <c r="Z6" s="561"/>
      <c r="AA6" s="562"/>
      <c r="AB6" s="562"/>
      <c r="AC6" s="505"/>
      <c r="AD6" s="531"/>
      <c r="AE6" s="533"/>
      <c r="AF6" s="535"/>
      <c r="AG6" s="569"/>
      <c r="AH6" s="461"/>
      <c r="AI6" s="458"/>
      <c r="AJ6" s="125"/>
      <c r="AK6" s="125"/>
      <c r="AL6" s="582"/>
      <c r="AM6" s="268"/>
      <c r="AN6" s="23"/>
      <c r="AO6" s="500" t="s">
        <v>22</v>
      </c>
      <c r="AP6" s="501"/>
      <c r="AQ6" s="24"/>
      <c r="AR6" s="24"/>
      <c r="AS6" s="477"/>
      <c r="AT6" s="477"/>
      <c r="AU6" s="478"/>
      <c r="AV6" s="579"/>
      <c r="AW6" s="576"/>
      <c r="AX6" s="576"/>
      <c r="AY6" s="267"/>
      <c r="AZ6" s="502" t="s">
        <v>30</v>
      </c>
      <c r="BA6" s="504" t="s">
        <v>188</v>
      </c>
      <c r="BB6" s="506"/>
      <c r="BC6" s="475" t="s">
        <v>216</v>
      </c>
      <c r="BD6" s="475"/>
      <c r="BE6" s="475"/>
      <c r="BF6" s="475"/>
      <c r="BG6" s="475"/>
      <c r="BH6" s="475"/>
      <c r="BI6" s="82"/>
      <c r="BJ6" s="82"/>
      <c r="BK6" s="507"/>
      <c r="BL6" s="475"/>
      <c r="BM6" s="475"/>
      <c r="BN6" s="475"/>
      <c r="BO6" s="475"/>
      <c r="BP6" s="475"/>
      <c r="BQ6" s="475"/>
      <c r="BR6" s="82"/>
      <c r="BS6" s="507"/>
      <c r="BT6" s="475"/>
      <c r="BU6" s="475"/>
      <c r="BV6" s="475"/>
      <c r="BW6" s="475"/>
      <c r="BX6" s="475"/>
      <c r="BY6" s="475"/>
      <c r="BZ6" s="82"/>
      <c r="CA6" s="507"/>
      <c r="CB6" s="475"/>
      <c r="CC6" s="475"/>
      <c r="CD6" s="475"/>
      <c r="CE6" s="475"/>
      <c r="CF6" s="475"/>
      <c r="CG6" s="475"/>
      <c r="CH6" s="82"/>
      <c r="CI6" s="479"/>
      <c r="CJ6" s="480"/>
      <c r="CK6" s="480"/>
      <c r="CL6" s="480"/>
      <c r="CM6" s="480"/>
      <c r="CN6" s="480"/>
      <c r="CO6" s="480"/>
      <c r="CP6" s="127"/>
      <c r="CQ6" s="487" t="s">
        <v>15</v>
      </c>
      <c r="CR6" s="486"/>
      <c r="CS6" s="484" t="s">
        <v>16</v>
      </c>
      <c r="CT6" s="485"/>
      <c r="CU6" s="485"/>
      <c r="CV6" s="485"/>
      <c r="CW6" s="486"/>
      <c r="CX6" s="494" t="s">
        <v>156</v>
      </c>
      <c r="CY6" s="494"/>
      <c r="CZ6" s="494"/>
      <c r="DA6" s="494"/>
      <c r="DB6" s="494"/>
      <c r="DC6" s="494"/>
      <c r="DD6" s="494"/>
      <c r="DE6" s="494"/>
      <c r="DF6" s="494"/>
      <c r="DG6" s="494"/>
      <c r="DH6" s="131" t="s">
        <v>282</v>
      </c>
      <c r="DI6" s="131" t="s">
        <v>283</v>
      </c>
      <c r="DJ6" s="131" t="s">
        <v>284</v>
      </c>
      <c r="DK6" s="131" t="s">
        <v>285</v>
      </c>
      <c r="DL6" s="131" t="s">
        <v>286</v>
      </c>
      <c r="DM6" s="131" t="s">
        <v>282</v>
      </c>
      <c r="DN6" s="131" t="s">
        <v>283</v>
      </c>
      <c r="DO6" s="131" t="s">
        <v>284</v>
      </c>
      <c r="DP6" s="131" t="s">
        <v>15</v>
      </c>
      <c r="DQ6" s="131" t="s">
        <v>15</v>
      </c>
      <c r="DR6" s="131" t="s">
        <v>15</v>
      </c>
      <c r="DS6" s="131" t="s">
        <v>16</v>
      </c>
      <c r="DT6" s="131" t="s">
        <v>156</v>
      </c>
      <c r="DU6" s="131" t="s">
        <v>160</v>
      </c>
      <c r="DV6" s="138"/>
      <c r="DW6" s="139" t="s">
        <v>313</v>
      </c>
      <c r="DX6" s="139" t="s">
        <v>314</v>
      </c>
      <c r="DY6" s="140"/>
      <c r="DZ6" s="136"/>
      <c r="EA6" s="461"/>
      <c r="EB6" s="25" t="s">
        <v>15</v>
      </c>
      <c r="EC6" s="21" t="s">
        <v>16</v>
      </c>
      <c r="ED6" s="461"/>
      <c r="EE6" s="25" t="s">
        <v>15</v>
      </c>
      <c r="EF6" s="25" t="s">
        <v>16</v>
      </c>
      <c r="EG6" s="21" t="s">
        <v>156</v>
      </c>
      <c r="EH6" s="366" t="s">
        <v>423</v>
      </c>
      <c r="EI6" s="367"/>
      <c r="EJ6" s="367"/>
      <c r="EK6" s="368"/>
      <c r="EL6" s="349" t="s">
        <v>429</v>
      </c>
      <c r="EM6" s="350"/>
      <c r="EN6" s="350"/>
      <c r="EO6" s="350" t="s">
        <v>430</v>
      </c>
      <c r="EP6" s="350"/>
      <c r="EQ6" s="350"/>
      <c r="ER6" s="354" t="s">
        <v>514</v>
      </c>
      <c r="ES6" s="462" t="s">
        <v>433</v>
      </c>
      <c r="ET6" s="463"/>
      <c r="EU6" s="464"/>
      <c r="EV6" s="357" t="s">
        <v>512</v>
      </c>
      <c r="EW6" s="358"/>
      <c r="EX6" s="359"/>
      <c r="EY6" s="438"/>
      <c r="EZ6" s="459" t="s">
        <v>15</v>
      </c>
      <c r="FA6" s="460"/>
      <c r="FB6" s="460"/>
      <c r="FC6" s="460"/>
      <c r="FD6" s="460"/>
      <c r="FE6" s="460"/>
      <c r="FF6" s="460"/>
      <c r="FG6" s="460"/>
      <c r="FH6" s="460"/>
      <c r="FI6" s="460"/>
      <c r="FJ6" s="473" t="s">
        <v>16</v>
      </c>
      <c r="FK6" s="473"/>
      <c r="FL6" s="473"/>
      <c r="FM6" s="473"/>
      <c r="FN6" s="473"/>
      <c r="FO6" s="473"/>
      <c r="FP6" s="473"/>
      <c r="FQ6" s="473"/>
      <c r="FR6" s="473"/>
      <c r="FS6" s="473"/>
      <c r="FT6" s="473"/>
      <c r="FU6" s="469"/>
      <c r="FV6" s="470"/>
      <c r="FW6" s="471"/>
      <c r="FX6" s="514"/>
      <c r="FY6" s="440"/>
      <c r="FZ6" s="514"/>
      <c r="GA6" s="509"/>
      <c r="GB6" s="141" t="s">
        <v>441</v>
      </c>
      <c r="GC6" s="288" t="s">
        <v>442</v>
      </c>
      <c r="GD6" s="288" t="s">
        <v>443</v>
      </c>
      <c r="GE6" s="288" t="s">
        <v>444</v>
      </c>
      <c r="GF6" s="288" t="s">
        <v>445</v>
      </c>
      <c r="GG6" s="288" t="s">
        <v>446</v>
      </c>
      <c r="GH6" s="288" t="s">
        <v>447</v>
      </c>
      <c r="GI6" s="288" t="s">
        <v>448</v>
      </c>
      <c r="GJ6" s="288" t="s">
        <v>449</v>
      </c>
      <c r="GK6" s="288" t="s">
        <v>450</v>
      </c>
      <c r="GL6" s="141" t="s">
        <v>15</v>
      </c>
      <c r="GM6" s="141" t="s">
        <v>16</v>
      </c>
      <c r="GN6" s="141" t="s">
        <v>156</v>
      </c>
      <c r="GO6" s="131" t="s">
        <v>15</v>
      </c>
      <c r="GP6" s="131" t="s">
        <v>15</v>
      </c>
      <c r="GQ6" s="131" t="s">
        <v>15</v>
      </c>
      <c r="GR6" s="131" t="s">
        <v>16</v>
      </c>
      <c r="GS6" s="131" t="s">
        <v>156</v>
      </c>
      <c r="GT6" s="131" t="s">
        <v>160</v>
      </c>
      <c r="GU6" s="289"/>
      <c r="GV6" s="139" t="s">
        <v>313</v>
      </c>
      <c r="GW6" s="139" t="s">
        <v>314</v>
      </c>
      <c r="GX6" s="140"/>
      <c r="GY6" s="136"/>
      <c r="GZ6" s="516"/>
      <c r="HA6" s="25" t="s">
        <v>15</v>
      </c>
      <c r="HB6" s="21" t="s">
        <v>16</v>
      </c>
      <c r="HC6" s="516"/>
      <c r="HD6" s="26" t="s">
        <v>15</v>
      </c>
      <c r="HE6" s="28" t="s">
        <v>16</v>
      </c>
      <c r="HF6" s="27" t="s">
        <v>156</v>
      </c>
      <c r="HG6" s="524"/>
      <c r="HH6" s="434" t="s">
        <v>461</v>
      </c>
      <c r="HI6" s="353" t="s">
        <v>462</v>
      </c>
      <c r="HJ6" s="440" t="s">
        <v>464</v>
      </c>
      <c r="HK6" s="440" t="s">
        <v>465</v>
      </c>
      <c r="HL6" s="441" t="s">
        <v>463</v>
      </c>
      <c r="HM6" s="441" t="s">
        <v>432</v>
      </c>
      <c r="HN6" s="441"/>
      <c r="HO6" s="441"/>
      <c r="HP6" s="438"/>
      <c r="HR6" s="369"/>
      <c r="HS6" s="457"/>
      <c r="HT6" s="457"/>
      <c r="HU6" s="457"/>
      <c r="HV6" s="457"/>
      <c r="HW6" s="457"/>
      <c r="HX6" s="457"/>
      <c r="HY6" s="457"/>
      <c r="HZ6" s="369"/>
      <c r="IA6" s="369"/>
      <c r="IB6" s="369"/>
      <c r="IC6" s="369"/>
      <c r="ID6" s="369"/>
      <c r="IE6" s="369"/>
      <c r="IF6" s="369"/>
      <c r="IG6" s="369"/>
      <c r="IH6" s="369"/>
      <c r="II6" s="369"/>
      <c r="IJ6" s="369"/>
      <c r="IK6" s="369"/>
      <c r="IL6" s="369"/>
      <c r="IM6" s="369"/>
      <c r="IN6" s="369"/>
      <c r="IO6" s="369"/>
      <c r="IP6" s="369"/>
      <c r="IQ6" s="369"/>
      <c r="IR6" s="369"/>
      <c r="IS6" s="369"/>
      <c r="IT6" s="369"/>
      <c r="IU6" s="369"/>
      <c r="IX6" s="431"/>
      <c r="IY6" s="408"/>
      <c r="IZ6" s="410"/>
      <c r="JA6" s="445"/>
      <c r="JB6" s="333"/>
      <c r="JC6" s="445"/>
      <c r="JD6" s="333"/>
      <c r="JE6" s="384"/>
      <c r="JF6" s="385"/>
      <c r="JG6" s="387"/>
      <c r="JH6" s="372"/>
      <c r="JI6" s="391"/>
      <c r="JJ6" s="392"/>
      <c r="JK6" s="392"/>
      <c r="JL6" s="392"/>
      <c r="JM6" s="392"/>
      <c r="JN6" s="393"/>
      <c r="JO6" s="391"/>
      <c r="JP6" s="392"/>
      <c r="JQ6" s="393"/>
      <c r="JR6" s="397"/>
      <c r="JS6" s="398"/>
      <c r="JT6" s="398"/>
      <c r="JU6" s="398"/>
      <c r="JV6" s="398"/>
      <c r="JW6" s="398"/>
      <c r="JX6" s="398"/>
      <c r="JY6" s="398"/>
      <c r="JZ6" s="398"/>
      <c r="KA6" s="399"/>
      <c r="KB6" s="410"/>
      <c r="KC6" s="407"/>
      <c r="KD6" s="407"/>
      <c r="KE6" s="407"/>
      <c r="KF6" s="407"/>
      <c r="KG6" s="407"/>
      <c r="KH6" s="407"/>
      <c r="KI6" s="408"/>
      <c r="KJ6" s="407"/>
      <c r="KK6" s="407"/>
      <c r="KL6" s="146"/>
      <c r="KM6" s="174"/>
      <c r="KN6" s="56"/>
      <c r="KO6" s="421"/>
      <c r="KP6" s="412"/>
      <c r="KQ6" s="412"/>
      <c r="KR6" s="412"/>
      <c r="KS6" s="412"/>
      <c r="KT6" s="412"/>
      <c r="KU6" s="412"/>
      <c r="KV6" s="410"/>
      <c r="KW6" s="410"/>
      <c r="KX6" s="410"/>
      <c r="KY6" s="369"/>
      <c r="KZ6" s="410"/>
      <c r="LA6" s="418"/>
      <c r="LC6" s="331"/>
      <c r="LD6" s="332"/>
      <c r="LE6" s="332"/>
      <c r="LF6" s="333"/>
      <c r="LG6" s="338"/>
      <c r="LH6" s="338"/>
      <c r="LI6" s="335"/>
      <c r="LJ6" s="154"/>
      <c r="LK6" s="336"/>
      <c r="LL6" s="336"/>
      <c r="LM6" s="340"/>
    </row>
    <row r="7" spans="1:325" s="20" customFormat="1" ht="52.5" customHeight="1">
      <c r="K7" s="481"/>
      <c r="L7" s="560"/>
      <c r="M7" s="503"/>
      <c r="N7" s="518"/>
      <c r="O7" s="543"/>
      <c r="P7" s="541"/>
      <c r="Q7" s="537"/>
      <c r="R7" s="537"/>
      <c r="S7" s="539"/>
      <c r="T7" s="537"/>
      <c r="U7" s="537"/>
      <c r="V7" s="537"/>
      <c r="W7" s="556"/>
      <c r="X7" s="558"/>
      <c r="Y7" s="537"/>
      <c r="Z7" s="561"/>
      <c r="AA7" s="562"/>
      <c r="AB7" s="562"/>
      <c r="AC7" s="505"/>
      <c r="AD7" s="531"/>
      <c r="AE7" s="533"/>
      <c r="AF7" s="535"/>
      <c r="AG7" s="569"/>
      <c r="AH7" s="461"/>
      <c r="AI7" s="458"/>
      <c r="AJ7" s="125"/>
      <c r="AK7" s="125"/>
      <c r="AL7" s="582"/>
      <c r="AM7" s="29" t="s">
        <v>3</v>
      </c>
      <c r="AN7" s="29" t="s">
        <v>217</v>
      </c>
      <c r="AO7" s="24" t="s">
        <v>24</v>
      </c>
      <c r="AP7" s="24" t="s">
        <v>25</v>
      </c>
      <c r="AQ7" s="29" t="s">
        <v>26</v>
      </c>
      <c r="AR7" s="29" t="s">
        <v>27</v>
      </c>
      <c r="AS7" s="477"/>
      <c r="AT7" s="477"/>
      <c r="AU7" s="478"/>
      <c r="AV7" s="579"/>
      <c r="AW7" s="576"/>
      <c r="AX7" s="576"/>
      <c r="AY7" s="303"/>
      <c r="AZ7" s="503"/>
      <c r="BA7" s="505"/>
      <c r="BB7" s="30" t="s">
        <v>31</v>
      </c>
      <c r="BC7" s="31" t="s">
        <v>32</v>
      </c>
      <c r="BD7" s="31" t="s">
        <v>33</v>
      </c>
      <c r="BE7" s="31" t="s">
        <v>218</v>
      </c>
      <c r="BF7" s="31" t="s">
        <v>219</v>
      </c>
      <c r="BG7" s="31" t="s">
        <v>220</v>
      </c>
      <c r="BH7" s="31" t="s">
        <v>37</v>
      </c>
      <c r="BI7" s="130" t="s">
        <v>422</v>
      </c>
      <c r="BJ7" s="295" t="s">
        <v>281</v>
      </c>
      <c r="BK7" s="32" t="s">
        <v>31</v>
      </c>
      <c r="BL7" s="31" t="s">
        <v>32</v>
      </c>
      <c r="BM7" s="31" t="s">
        <v>33</v>
      </c>
      <c r="BN7" s="31" t="s">
        <v>34</v>
      </c>
      <c r="BO7" s="31" t="s">
        <v>35</v>
      </c>
      <c r="BP7" s="31" t="s">
        <v>36</v>
      </c>
      <c r="BQ7" s="31" t="s">
        <v>37</v>
      </c>
      <c r="BR7" s="108" t="s">
        <v>421</v>
      </c>
      <c r="BS7" s="32" t="s">
        <v>31</v>
      </c>
      <c r="BT7" s="31" t="s">
        <v>32</v>
      </c>
      <c r="BU7" s="31" t="s">
        <v>33</v>
      </c>
      <c r="BV7" s="31" t="s">
        <v>34</v>
      </c>
      <c r="BW7" s="31" t="s">
        <v>35</v>
      </c>
      <c r="BX7" s="31" t="s">
        <v>36</v>
      </c>
      <c r="BY7" s="31" t="s">
        <v>37</v>
      </c>
      <c r="BZ7" s="108" t="s">
        <v>421</v>
      </c>
      <c r="CA7" s="32" t="s">
        <v>31</v>
      </c>
      <c r="CB7" s="31" t="s">
        <v>32</v>
      </c>
      <c r="CC7" s="273" t="s">
        <v>33</v>
      </c>
      <c r="CD7" s="273" t="s">
        <v>34</v>
      </c>
      <c r="CE7" s="273" t="s">
        <v>35</v>
      </c>
      <c r="CF7" s="273" t="s">
        <v>36</v>
      </c>
      <c r="CG7" s="297" t="s">
        <v>37</v>
      </c>
      <c r="CH7" s="299" t="s">
        <v>421</v>
      </c>
      <c r="CI7" s="128" t="s">
        <v>31</v>
      </c>
      <c r="CJ7" s="129" t="s">
        <v>32</v>
      </c>
      <c r="CK7" s="129" t="s">
        <v>33</v>
      </c>
      <c r="CL7" s="129" t="s">
        <v>34</v>
      </c>
      <c r="CM7" s="129" t="s">
        <v>35</v>
      </c>
      <c r="CN7" s="129" t="s">
        <v>36</v>
      </c>
      <c r="CO7" s="130" t="s">
        <v>37</v>
      </c>
      <c r="CP7" s="108" t="s">
        <v>421</v>
      </c>
      <c r="CQ7" s="131" t="s">
        <v>282</v>
      </c>
      <c r="CR7" s="131" t="s">
        <v>283</v>
      </c>
      <c r="CS7" s="131" t="s">
        <v>282</v>
      </c>
      <c r="CT7" s="131" t="s">
        <v>283</v>
      </c>
      <c r="CU7" s="131" t="s">
        <v>284</v>
      </c>
      <c r="CV7" s="131" t="s">
        <v>285</v>
      </c>
      <c r="CW7" s="131" t="s">
        <v>286</v>
      </c>
      <c r="CX7" s="488" t="s">
        <v>221</v>
      </c>
      <c r="CY7" s="488"/>
      <c r="CZ7" s="488"/>
      <c r="DA7" s="488"/>
      <c r="DB7" s="488"/>
      <c r="DC7" s="488" t="s">
        <v>222</v>
      </c>
      <c r="DD7" s="488"/>
      <c r="DE7" s="488"/>
      <c r="DF7" s="488"/>
      <c r="DG7" s="488"/>
      <c r="DH7" s="456" t="s">
        <v>528</v>
      </c>
      <c r="DI7" s="456" t="s">
        <v>529</v>
      </c>
      <c r="DJ7" s="456" t="s">
        <v>530</v>
      </c>
      <c r="DK7" s="456" t="s">
        <v>531</v>
      </c>
      <c r="DL7" s="456" t="s">
        <v>304</v>
      </c>
      <c r="DM7" s="137" t="s">
        <v>305</v>
      </c>
      <c r="DN7" s="137" t="s">
        <v>306</v>
      </c>
      <c r="DO7" s="137" t="s">
        <v>307</v>
      </c>
      <c r="DP7" s="451" t="s">
        <v>308</v>
      </c>
      <c r="DQ7" s="451" t="s">
        <v>309</v>
      </c>
      <c r="DR7" s="451" t="s">
        <v>310</v>
      </c>
      <c r="DS7" s="451" t="s">
        <v>311</v>
      </c>
      <c r="DT7" s="451" t="s">
        <v>312</v>
      </c>
      <c r="DU7" s="451" t="s">
        <v>521</v>
      </c>
      <c r="DV7" s="338" t="s">
        <v>317</v>
      </c>
      <c r="DW7" s="456" t="s">
        <v>315</v>
      </c>
      <c r="DX7" s="456" t="s">
        <v>316</v>
      </c>
      <c r="DY7" s="338" t="s">
        <v>318</v>
      </c>
      <c r="DZ7" s="446" t="s">
        <v>319</v>
      </c>
      <c r="EA7" s="461"/>
      <c r="EB7" s="423" t="s">
        <v>320</v>
      </c>
      <c r="EC7" s="423" t="s">
        <v>321</v>
      </c>
      <c r="ED7" s="461" t="s">
        <v>322</v>
      </c>
      <c r="EE7" s="423" t="s">
        <v>324</v>
      </c>
      <c r="EF7" s="423" t="s">
        <v>323</v>
      </c>
      <c r="EG7" s="458" t="s">
        <v>325</v>
      </c>
      <c r="EH7" s="350" t="s">
        <v>424</v>
      </c>
      <c r="EI7" s="350"/>
      <c r="EJ7" s="350"/>
      <c r="EK7" s="350"/>
      <c r="EL7" s="351" t="s">
        <v>425</v>
      </c>
      <c r="EM7" s="351" t="s">
        <v>426</v>
      </c>
      <c r="EN7" s="353" t="s">
        <v>427</v>
      </c>
      <c r="EO7" s="351" t="s">
        <v>425</v>
      </c>
      <c r="EP7" s="355" t="s">
        <v>431</v>
      </c>
      <c r="EQ7" s="353" t="s">
        <v>427</v>
      </c>
      <c r="ER7" s="354"/>
      <c r="ES7" s="353" t="s">
        <v>434</v>
      </c>
      <c r="ET7" s="357" t="s">
        <v>435</v>
      </c>
      <c r="EU7" s="111"/>
      <c r="EV7" s="357" t="s">
        <v>437</v>
      </c>
      <c r="EW7" s="353" t="s">
        <v>438</v>
      </c>
      <c r="EX7" s="359" t="s">
        <v>439</v>
      </c>
      <c r="EY7" s="438"/>
      <c r="EZ7" s="142" t="s">
        <v>326</v>
      </c>
      <c r="FA7" s="143" t="s">
        <v>327</v>
      </c>
      <c r="FB7" s="143" t="s">
        <v>328</v>
      </c>
      <c r="FC7" s="143" t="s">
        <v>329</v>
      </c>
      <c r="FD7" s="143" t="s">
        <v>330</v>
      </c>
      <c r="FE7" s="143" t="s">
        <v>331</v>
      </c>
      <c r="FF7" s="143" t="s">
        <v>332</v>
      </c>
      <c r="FG7" s="143" t="s">
        <v>333</v>
      </c>
      <c r="FH7" s="143" t="s">
        <v>334</v>
      </c>
      <c r="FI7" s="143" t="s">
        <v>335</v>
      </c>
      <c r="FJ7" s="139" t="s">
        <v>326</v>
      </c>
      <c r="FK7" s="139" t="s">
        <v>327</v>
      </c>
      <c r="FL7" s="139" t="s">
        <v>328</v>
      </c>
      <c r="FM7" s="139" t="s">
        <v>329</v>
      </c>
      <c r="FN7" s="139" t="s">
        <v>330</v>
      </c>
      <c r="FO7" s="139" t="s">
        <v>331</v>
      </c>
      <c r="FP7" s="139" t="s">
        <v>332</v>
      </c>
      <c r="FQ7" s="139" t="s">
        <v>333</v>
      </c>
      <c r="FR7" s="139" t="s">
        <v>334</v>
      </c>
      <c r="FS7" s="139" t="s">
        <v>335</v>
      </c>
      <c r="FT7" s="369" t="s">
        <v>440</v>
      </c>
      <c r="FU7" s="141" t="s">
        <v>282</v>
      </c>
      <c r="FV7" s="141" t="s">
        <v>283</v>
      </c>
      <c r="FW7" s="141" t="s">
        <v>284</v>
      </c>
      <c r="FX7" s="514"/>
      <c r="FY7" s="440"/>
      <c r="FZ7" s="514"/>
      <c r="GA7" s="509"/>
      <c r="GB7" s="435" t="s">
        <v>451</v>
      </c>
      <c r="GC7" s="435" t="s">
        <v>452</v>
      </c>
      <c r="GD7" s="435" t="s">
        <v>453</v>
      </c>
      <c r="GE7" s="435" t="s">
        <v>454</v>
      </c>
      <c r="GF7" s="435" t="s">
        <v>455</v>
      </c>
      <c r="GG7" s="435" t="s">
        <v>456</v>
      </c>
      <c r="GH7" s="435" t="s">
        <v>457</v>
      </c>
      <c r="GI7" s="435" t="s">
        <v>458</v>
      </c>
      <c r="GJ7" s="435" t="s">
        <v>459</v>
      </c>
      <c r="GK7" s="435" t="s">
        <v>460</v>
      </c>
      <c r="GL7" s="137" t="s">
        <v>305</v>
      </c>
      <c r="GM7" s="137" t="s">
        <v>306</v>
      </c>
      <c r="GN7" s="137" t="s">
        <v>307</v>
      </c>
      <c r="GO7" s="451" t="s">
        <v>308</v>
      </c>
      <c r="GP7" s="451" t="s">
        <v>309</v>
      </c>
      <c r="GQ7" s="451" t="s">
        <v>310</v>
      </c>
      <c r="GR7" s="451" t="s">
        <v>311</v>
      </c>
      <c r="GS7" s="451" t="s">
        <v>312</v>
      </c>
      <c r="GT7" s="451" t="s">
        <v>521</v>
      </c>
      <c r="GU7" s="338" t="s">
        <v>317</v>
      </c>
      <c r="GV7" s="456" t="s">
        <v>315</v>
      </c>
      <c r="GW7" s="456" t="s">
        <v>316</v>
      </c>
      <c r="GX7" s="338" t="s">
        <v>318</v>
      </c>
      <c r="GY7" s="446" t="s">
        <v>319</v>
      </c>
      <c r="GZ7" s="516"/>
      <c r="HA7" s="423" t="s">
        <v>320</v>
      </c>
      <c r="HB7" s="423" t="s">
        <v>321</v>
      </c>
      <c r="HC7" s="516"/>
      <c r="HD7" s="423" t="s">
        <v>324</v>
      </c>
      <c r="HE7" s="423" t="s">
        <v>323</v>
      </c>
      <c r="HF7" s="423" t="s">
        <v>325</v>
      </c>
      <c r="HG7" s="524"/>
      <c r="HH7" s="435"/>
      <c r="HI7" s="354"/>
      <c r="HJ7" s="440"/>
      <c r="HK7" s="440"/>
      <c r="HL7" s="433"/>
      <c r="HM7" s="433"/>
      <c r="HN7" s="433"/>
      <c r="HO7" s="433"/>
      <c r="HP7" s="438"/>
      <c r="HR7" s="369"/>
      <c r="HS7" s="457"/>
      <c r="HT7" s="457"/>
      <c r="HU7" s="457"/>
      <c r="HV7" s="457"/>
      <c r="HW7" s="457"/>
      <c r="HX7" s="457"/>
      <c r="HY7" s="457"/>
      <c r="HZ7" s="369" t="s">
        <v>478</v>
      </c>
      <c r="IA7" s="370" t="s">
        <v>479</v>
      </c>
      <c r="IB7" s="370" t="s">
        <v>480</v>
      </c>
      <c r="IC7" s="370" t="s">
        <v>481</v>
      </c>
      <c r="ID7" s="370" t="s">
        <v>482</v>
      </c>
      <c r="IE7" s="370" t="s">
        <v>483</v>
      </c>
      <c r="IF7" s="369" t="s">
        <v>479</v>
      </c>
      <c r="IG7" s="369"/>
      <c r="IH7" s="369"/>
      <c r="II7" s="369"/>
      <c r="IJ7" s="369"/>
      <c r="IK7" s="369" t="s">
        <v>484</v>
      </c>
      <c r="IL7" s="369"/>
      <c r="IM7" s="369"/>
      <c r="IN7" s="369"/>
      <c r="IO7" s="369"/>
      <c r="IP7" s="369" t="s">
        <v>485</v>
      </c>
      <c r="IQ7" s="369"/>
      <c r="IR7" s="369"/>
      <c r="IS7" s="369"/>
      <c r="IT7" s="369"/>
      <c r="IU7" s="315" t="s">
        <v>482</v>
      </c>
      <c r="IX7" s="431"/>
      <c r="IY7" s="408"/>
      <c r="IZ7" s="410"/>
      <c r="JA7" s="371" t="s">
        <v>382</v>
      </c>
      <c r="JB7" s="371" t="s">
        <v>383</v>
      </c>
      <c r="JC7" s="371" t="s">
        <v>384</v>
      </c>
      <c r="JD7" s="371" t="s">
        <v>385</v>
      </c>
      <c r="JE7" s="371" t="s">
        <v>168</v>
      </c>
      <c r="JF7" s="371" t="s">
        <v>165</v>
      </c>
      <c r="JG7" s="371" t="s">
        <v>386</v>
      </c>
      <c r="JH7" s="372"/>
      <c r="JI7" s="400" t="s">
        <v>387</v>
      </c>
      <c r="JJ7" s="330"/>
      <c r="JK7" s="371" t="s">
        <v>388</v>
      </c>
      <c r="JL7" s="371" t="s">
        <v>389</v>
      </c>
      <c r="JM7" s="371" t="s">
        <v>390</v>
      </c>
      <c r="JN7" s="371" t="s">
        <v>391</v>
      </c>
      <c r="JO7" s="404" t="s">
        <v>392</v>
      </c>
      <c r="JP7" s="404" t="s">
        <v>393</v>
      </c>
      <c r="JQ7" s="371" t="s">
        <v>391</v>
      </c>
      <c r="JR7" s="378" t="s">
        <v>394</v>
      </c>
      <c r="JS7" s="379"/>
      <c r="JT7" s="380"/>
      <c r="JU7" s="381"/>
      <c r="JV7" s="401" t="s">
        <v>395</v>
      </c>
      <c r="JW7" s="402"/>
      <c r="JX7" s="403"/>
      <c r="JY7" s="379" t="s">
        <v>396</v>
      </c>
      <c r="JZ7" s="380"/>
      <c r="KA7" s="381"/>
      <c r="KB7" s="410"/>
      <c r="KC7" s="407"/>
      <c r="KD7" s="407"/>
      <c r="KE7" s="407"/>
      <c r="KF7" s="407"/>
      <c r="KG7" s="407"/>
      <c r="KH7" s="407"/>
      <c r="KI7" s="408"/>
      <c r="KJ7" s="407"/>
      <c r="KK7" s="407"/>
      <c r="KL7" s="146"/>
      <c r="KM7" s="174"/>
      <c r="KN7" s="56"/>
      <c r="KO7" s="422"/>
      <c r="KP7" s="413"/>
      <c r="KQ7" s="413"/>
      <c r="KR7" s="413"/>
      <c r="KS7" s="413"/>
      <c r="KT7" s="413"/>
      <c r="KU7" s="413"/>
      <c r="KV7" s="415"/>
      <c r="KW7" s="415"/>
      <c r="KX7" s="415"/>
      <c r="KY7" s="369"/>
      <c r="KZ7" s="415"/>
      <c r="LA7" s="419"/>
      <c r="LC7" s="144" t="s">
        <v>504</v>
      </c>
      <c r="LD7" s="145" t="s">
        <v>505</v>
      </c>
      <c r="LE7" s="155" t="s">
        <v>506</v>
      </c>
      <c r="LF7" s="156"/>
      <c r="LG7" s="338"/>
      <c r="LH7" s="338"/>
      <c r="LI7" s="334" t="s">
        <v>507</v>
      </c>
      <c r="LJ7" s="334" t="s">
        <v>508</v>
      </c>
      <c r="LK7" s="336"/>
      <c r="LL7" s="336"/>
      <c r="LM7" s="340"/>
    </row>
    <row r="8" spans="1:325" s="20" customFormat="1" ht="199.15" customHeight="1">
      <c r="A8" s="84" t="s">
        <v>265</v>
      </c>
      <c r="B8" s="84" t="s">
        <v>266</v>
      </c>
      <c r="C8" s="84" t="s">
        <v>267</v>
      </c>
      <c r="D8" s="84" t="s">
        <v>268</v>
      </c>
      <c r="E8" s="84" t="s">
        <v>269</v>
      </c>
      <c r="F8" s="84" t="s">
        <v>270</v>
      </c>
      <c r="G8" s="84" t="s">
        <v>271</v>
      </c>
      <c r="H8" s="84" t="s">
        <v>272</v>
      </c>
      <c r="I8" s="84" t="s">
        <v>273</v>
      </c>
      <c r="J8" s="84" t="s">
        <v>270</v>
      </c>
      <c r="K8" s="549"/>
      <c r="L8" s="560"/>
      <c r="M8" s="503"/>
      <c r="N8" s="452"/>
      <c r="O8" s="544"/>
      <c r="P8" s="541"/>
      <c r="Q8" s="537"/>
      <c r="R8" s="537"/>
      <c r="S8" s="539"/>
      <c r="T8" s="537"/>
      <c r="U8" s="537"/>
      <c r="V8" s="537"/>
      <c r="W8" s="556"/>
      <c r="X8" s="94"/>
      <c r="Y8" s="95"/>
      <c r="Z8" s="294" t="s">
        <v>277</v>
      </c>
      <c r="AA8" s="322" t="s">
        <v>278</v>
      </c>
      <c r="AB8" s="322" t="s">
        <v>275</v>
      </c>
      <c r="AC8" s="323" t="s">
        <v>276</v>
      </c>
      <c r="AD8" s="531"/>
      <c r="AE8" s="533"/>
      <c r="AF8" s="535"/>
      <c r="AG8" s="197"/>
      <c r="AH8" s="88"/>
      <c r="AI8" s="106"/>
      <c r="AJ8" s="126"/>
      <c r="AK8" s="126"/>
      <c r="AL8" s="583"/>
      <c r="AM8" s="208" t="s">
        <v>5</v>
      </c>
      <c r="AN8" s="208" t="s">
        <v>5</v>
      </c>
      <c r="AO8" s="208" t="s">
        <v>5</v>
      </c>
      <c r="AP8" s="208" t="s">
        <v>5</v>
      </c>
      <c r="AQ8" s="208" t="s">
        <v>5</v>
      </c>
      <c r="AR8" s="208" t="s">
        <v>5</v>
      </c>
      <c r="AS8" s="203" t="s">
        <v>279</v>
      </c>
      <c r="AT8" s="269" t="s">
        <v>38</v>
      </c>
      <c r="AU8" s="270" t="s">
        <v>39</v>
      </c>
      <c r="AV8" s="580"/>
      <c r="AW8" s="576"/>
      <c r="AX8" s="576"/>
      <c r="AY8" s="304"/>
      <c r="AZ8" s="503"/>
      <c r="BA8" s="505"/>
      <c r="BB8" s="96"/>
      <c r="BC8" s="97"/>
      <c r="BD8" s="88"/>
      <c r="BE8" s="88"/>
      <c r="BF8" s="88"/>
      <c r="BG8" s="88"/>
      <c r="BH8" s="98"/>
      <c r="BI8" s="305"/>
      <c r="BJ8" s="296"/>
      <c r="BK8" s="87"/>
      <c r="BL8" s="97"/>
      <c r="BM8" s="88"/>
      <c r="BN8" s="88"/>
      <c r="BO8" s="88"/>
      <c r="BP8" s="88"/>
      <c r="BQ8" s="98"/>
      <c r="BR8" s="107"/>
      <c r="BS8" s="87"/>
      <c r="BT8" s="97"/>
      <c r="BU8" s="88"/>
      <c r="BV8" s="88"/>
      <c r="BW8" s="88"/>
      <c r="BX8" s="88"/>
      <c r="BY8" s="98"/>
      <c r="BZ8" s="107"/>
      <c r="CA8" s="87"/>
      <c r="CB8" s="97"/>
      <c r="CC8" s="274"/>
      <c r="CD8" s="274"/>
      <c r="CE8" s="274"/>
      <c r="CF8" s="274"/>
      <c r="CG8" s="298"/>
      <c r="CH8" s="300"/>
      <c r="CI8" s="163"/>
      <c r="CJ8" s="164"/>
      <c r="CK8" s="140"/>
      <c r="CL8" s="140"/>
      <c r="CM8" s="140"/>
      <c r="CN8" s="140"/>
      <c r="CO8" s="165"/>
      <c r="CP8" s="166"/>
      <c r="CQ8" s="132" t="s">
        <v>287</v>
      </c>
      <c r="CR8" s="133" t="s">
        <v>288</v>
      </c>
      <c r="CS8" s="134" t="s">
        <v>289</v>
      </c>
      <c r="CT8" s="134" t="s">
        <v>290</v>
      </c>
      <c r="CU8" s="134" t="s">
        <v>291</v>
      </c>
      <c r="CV8" s="134" t="s">
        <v>292</v>
      </c>
      <c r="CW8" s="134" t="s">
        <v>293</v>
      </c>
      <c r="CX8" s="134" t="s">
        <v>294</v>
      </c>
      <c r="CY8" s="134" t="s">
        <v>295</v>
      </c>
      <c r="CZ8" s="134" t="s">
        <v>296</v>
      </c>
      <c r="DA8" s="134" t="s">
        <v>297</v>
      </c>
      <c r="DB8" s="134" t="s">
        <v>298</v>
      </c>
      <c r="DC8" s="135" t="s">
        <v>299</v>
      </c>
      <c r="DD8" s="135" t="s">
        <v>300</v>
      </c>
      <c r="DE8" s="135" t="s">
        <v>301</v>
      </c>
      <c r="DF8" s="135" t="s">
        <v>302</v>
      </c>
      <c r="DG8" s="135" t="s">
        <v>303</v>
      </c>
      <c r="DH8" s="446"/>
      <c r="DI8" s="446"/>
      <c r="DJ8" s="446"/>
      <c r="DK8" s="446"/>
      <c r="DL8" s="446"/>
      <c r="DM8" s="137"/>
      <c r="DN8" s="137"/>
      <c r="DO8" s="137"/>
      <c r="DP8" s="337"/>
      <c r="DQ8" s="337"/>
      <c r="DR8" s="337"/>
      <c r="DS8" s="337"/>
      <c r="DT8" s="337"/>
      <c r="DU8" s="337"/>
      <c r="DV8" s="338"/>
      <c r="DW8" s="446"/>
      <c r="DX8" s="446"/>
      <c r="DY8" s="338"/>
      <c r="DZ8" s="446"/>
      <c r="EA8" s="461"/>
      <c r="EB8" s="461"/>
      <c r="EC8" s="461"/>
      <c r="ED8" s="461"/>
      <c r="EE8" s="461"/>
      <c r="EF8" s="461"/>
      <c r="EG8" s="458"/>
      <c r="EH8" s="278" t="s">
        <v>425</v>
      </c>
      <c r="EI8" s="278" t="s">
        <v>426</v>
      </c>
      <c r="EJ8" s="110" t="s">
        <v>427</v>
      </c>
      <c r="EK8" s="110" t="s">
        <v>512</v>
      </c>
      <c r="EL8" s="352"/>
      <c r="EM8" s="352"/>
      <c r="EN8" s="354"/>
      <c r="EO8" s="352"/>
      <c r="EP8" s="356"/>
      <c r="EQ8" s="354"/>
      <c r="ER8" s="354"/>
      <c r="ES8" s="354"/>
      <c r="ET8" s="465"/>
      <c r="EU8" s="114" t="s">
        <v>436</v>
      </c>
      <c r="EV8" s="360"/>
      <c r="EW8" s="361"/>
      <c r="EX8" s="362"/>
      <c r="EY8" s="509"/>
      <c r="EZ8" s="313" t="s">
        <v>336</v>
      </c>
      <c r="FA8" s="313" t="s">
        <v>337</v>
      </c>
      <c r="FB8" s="313" t="s">
        <v>338</v>
      </c>
      <c r="FC8" s="313" t="s">
        <v>339</v>
      </c>
      <c r="FD8" s="313" t="s">
        <v>340</v>
      </c>
      <c r="FE8" s="313" t="s">
        <v>341</v>
      </c>
      <c r="FF8" s="313" t="s">
        <v>342</v>
      </c>
      <c r="FG8" s="313" t="s">
        <v>343</v>
      </c>
      <c r="FH8" s="313" t="s">
        <v>344</v>
      </c>
      <c r="FI8" s="313" t="s">
        <v>345</v>
      </c>
      <c r="FJ8" s="182" t="s">
        <v>346</v>
      </c>
      <c r="FK8" s="182" t="s">
        <v>347</v>
      </c>
      <c r="FL8" s="182" t="s">
        <v>348</v>
      </c>
      <c r="FM8" s="182" t="s">
        <v>349</v>
      </c>
      <c r="FN8" s="182" t="s">
        <v>350</v>
      </c>
      <c r="FO8" s="182" t="s">
        <v>351</v>
      </c>
      <c r="FP8" s="182" t="s">
        <v>352</v>
      </c>
      <c r="FQ8" s="182" t="s">
        <v>353</v>
      </c>
      <c r="FR8" s="182" t="s">
        <v>354</v>
      </c>
      <c r="FS8" s="182" t="s">
        <v>355</v>
      </c>
      <c r="FT8" s="409"/>
      <c r="FU8" s="138" t="s">
        <v>356</v>
      </c>
      <c r="FV8" s="138" t="s">
        <v>357</v>
      </c>
      <c r="FW8" s="138" t="s">
        <v>358</v>
      </c>
      <c r="FX8" s="514"/>
      <c r="FY8" s="85"/>
      <c r="FZ8" s="85"/>
      <c r="GA8" s="509"/>
      <c r="GB8" s="436"/>
      <c r="GC8" s="436"/>
      <c r="GD8" s="436"/>
      <c r="GE8" s="436"/>
      <c r="GF8" s="436"/>
      <c r="GG8" s="436"/>
      <c r="GH8" s="436"/>
      <c r="GI8" s="436"/>
      <c r="GJ8" s="436"/>
      <c r="GK8" s="436"/>
      <c r="GL8" s="307"/>
      <c r="GM8" s="307"/>
      <c r="GN8" s="307"/>
      <c r="GO8" s="451"/>
      <c r="GP8" s="451"/>
      <c r="GQ8" s="451"/>
      <c r="GR8" s="451"/>
      <c r="GS8" s="451"/>
      <c r="GT8" s="451"/>
      <c r="GU8" s="455"/>
      <c r="GV8" s="447"/>
      <c r="GW8" s="447"/>
      <c r="GX8" s="455"/>
      <c r="GY8" s="447"/>
      <c r="GZ8" s="517"/>
      <c r="HA8" s="424"/>
      <c r="HB8" s="424"/>
      <c r="HC8" s="517"/>
      <c r="HD8" s="424"/>
      <c r="HE8" s="424"/>
      <c r="HF8" s="424"/>
      <c r="HG8" s="525"/>
      <c r="HH8" s="436"/>
      <c r="HI8" s="361"/>
      <c r="HJ8" s="440"/>
      <c r="HK8" s="440"/>
      <c r="HL8" s="442"/>
      <c r="HM8" s="113" t="s">
        <v>466</v>
      </c>
      <c r="HN8" s="113" t="s">
        <v>467</v>
      </c>
      <c r="HO8" s="115" t="s">
        <v>468</v>
      </c>
      <c r="HP8" s="438"/>
      <c r="HR8" s="369"/>
      <c r="HS8" s="139" t="s">
        <v>486</v>
      </c>
      <c r="HT8" s="139" t="s">
        <v>487</v>
      </c>
      <c r="HU8" s="139" t="s">
        <v>488</v>
      </c>
      <c r="HV8" s="139" t="s">
        <v>489</v>
      </c>
      <c r="HW8" s="324" t="s">
        <v>490</v>
      </c>
      <c r="HX8" s="139" t="s">
        <v>491</v>
      </c>
      <c r="HY8" s="139" t="s">
        <v>492</v>
      </c>
      <c r="HZ8" s="369"/>
      <c r="IA8" s="370"/>
      <c r="IB8" s="370"/>
      <c r="IC8" s="370"/>
      <c r="ID8" s="370"/>
      <c r="IE8" s="370"/>
      <c r="IF8" s="139" t="s">
        <v>441</v>
      </c>
      <c r="IG8" s="139" t="s">
        <v>442</v>
      </c>
      <c r="IH8" s="139" t="s">
        <v>443</v>
      </c>
      <c r="II8" s="139" t="s">
        <v>444</v>
      </c>
      <c r="IJ8" s="139" t="s">
        <v>445</v>
      </c>
      <c r="IK8" s="139" t="s">
        <v>441</v>
      </c>
      <c r="IL8" s="139" t="s">
        <v>442</v>
      </c>
      <c r="IM8" s="139" t="s">
        <v>443</v>
      </c>
      <c r="IN8" s="139" t="s">
        <v>444</v>
      </c>
      <c r="IO8" s="139" t="s">
        <v>445</v>
      </c>
      <c r="IP8" s="139" t="s">
        <v>441</v>
      </c>
      <c r="IQ8" s="139" t="s">
        <v>442</v>
      </c>
      <c r="IR8" s="139" t="s">
        <v>443</v>
      </c>
      <c r="IS8" s="139" t="s">
        <v>444</v>
      </c>
      <c r="IT8" s="139" t="s">
        <v>445</v>
      </c>
      <c r="IU8" s="203" t="s">
        <v>493</v>
      </c>
      <c r="IX8" s="432"/>
      <c r="IY8" s="408"/>
      <c r="IZ8" s="410"/>
      <c r="JA8" s="372"/>
      <c r="JB8" s="372"/>
      <c r="JC8" s="372"/>
      <c r="JD8" s="372"/>
      <c r="JE8" s="372"/>
      <c r="JF8" s="372"/>
      <c r="JG8" s="372"/>
      <c r="JH8" s="372"/>
      <c r="JI8" s="148" t="s">
        <v>398</v>
      </c>
      <c r="JJ8" s="148" t="s">
        <v>399</v>
      </c>
      <c r="JK8" s="372"/>
      <c r="JL8" s="372"/>
      <c r="JM8" s="372"/>
      <c r="JN8" s="372"/>
      <c r="JO8" s="405"/>
      <c r="JP8" s="405"/>
      <c r="JQ8" s="372"/>
      <c r="JR8" s="149" t="s">
        <v>400</v>
      </c>
      <c r="JS8" s="149" t="s">
        <v>401</v>
      </c>
      <c r="JT8" s="149" t="s">
        <v>402</v>
      </c>
      <c r="JU8" s="150" t="s">
        <v>391</v>
      </c>
      <c r="JV8" s="149" t="s">
        <v>401</v>
      </c>
      <c r="JW8" s="151" t="s">
        <v>522</v>
      </c>
      <c r="JX8" s="150" t="s">
        <v>391</v>
      </c>
      <c r="JY8" s="149" t="s">
        <v>401</v>
      </c>
      <c r="JZ8" s="152" t="s">
        <v>397</v>
      </c>
      <c r="KA8" s="150" t="s">
        <v>391</v>
      </c>
      <c r="KB8" s="410"/>
      <c r="KC8" s="407"/>
      <c r="KD8" s="407"/>
      <c r="KE8" s="407"/>
      <c r="KF8" s="407"/>
      <c r="KG8" s="407"/>
      <c r="KH8" s="407"/>
      <c r="KI8" s="408"/>
      <c r="KJ8" s="407"/>
      <c r="KK8" s="407"/>
      <c r="KL8" s="198" t="s">
        <v>403</v>
      </c>
      <c r="KM8" s="199" t="s">
        <v>404</v>
      </c>
      <c r="KN8" s="56"/>
      <c r="KO8" s="176" t="s">
        <v>82</v>
      </c>
      <c r="KP8" s="153" t="s">
        <v>177</v>
      </c>
      <c r="KQ8" s="153" t="s">
        <v>178</v>
      </c>
      <c r="KR8" s="153" t="s">
        <v>179</v>
      </c>
      <c r="KS8" s="153" t="s">
        <v>180</v>
      </c>
      <c r="KT8" s="153" t="s">
        <v>181</v>
      </c>
      <c r="KU8" s="153" t="s">
        <v>262</v>
      </c>
      <c r="KV8" s="153" t="s">
        <v>415</v>
      </c>
      <c r="KW8" s="153" t="s">
        <v>416</v>
      </c>
      <c r="KX8" s="153" t="s">
        <v>417</v>
      </c>
      <c r="KY8" s="139" t="s">
        <v>418</v>
      </c>
      <c r="KZ8" s="139" t="s">
        <v>419</v>
      </c>
      <c r="LA8" s="168" t="s">
        <v>420</v>
      </c>
      <c r="LC8" s="178" t="s">
        <v>509</v>
      </c>
      <c r="LD8" s="157" t="s">
        <v>509</v>
      </c>
      <c r="LE8" s="158" t="s">
        <v>510</v>
      </c>
      <c r="LF8" s="157" t="s">
        <v>511</v>
      </c>
      <c r="LG8" s="338"/>
      <c r="LH8" s="338"/>
      <c r="LI8" s="336"/>
      <c r="LJ8" s="336"/>
      <c r="LK8" s="336"/>
      <c r="LL8" s="336"/>
      <c r="LM8" s="340"/>
    </row>
    <row r="9" spans="1:325" s="20" customFormat="1" ht="22.5" customHeight="1">
      <c r="A9" s="192"/>
      <c r="B9" s="192"/>
      <c r="C9" s="192"/>
      <c r="D9" s="192"/>
      <c r="E9" s="192"/>
      <c r="F9" s="192"/>
      <c r="G9" s="181">
        <f>SUBTOTAL(9,G10:G38)</f>
        <v>0</v>
      </c>
      <c r="H9" s="181">
        <f>SUBTOTAL(9,H10:H38)</f>
        <v>0</v>
      </c>
      <c r="I9" s="181">
        <f>SUBTOTAL(9,I10:I38)</f>
        <v>0</v>
      </c>
      <c r="J9" s="195">
        <f>SUBTOTAL(9,J10:J38)</f>
        <v>0</v>
      </c>
      <c r="K9" s="209"/>
      <c r="L9" s="210"/>
      <c r="M9" s="210"/>
      <c r="N9" s="211"/>
      <c r="O9" s="218"/>
      <c r="P9" s="212"/>
      <c r="Q9" s="213"/>
      <c r="R9" s="213"/>
      <c r="S9" s="213"/>
      <c r="T9" s="213"/>
      <c r="U9" s="213"/>
      <c r="V9" s="213"/>
      <c r="W9" s="214"/>
      <c r="X9" s="215"/>
      <c r="Y9" s="216"/>
      <c r="Z9" s="216"/>
      <c r="AA9" s="216"/>
      <c r="AB9" s="216"/>
      <c r="AC9" s="217"/>
      <c r="AD9" s="210"/>
      <c r="AE9" s="210"/>
      <c r="AF9" s="218"/>
      <c r="AG9" s="219"/>
      <c r="AH9" s="159"/>
      <c r="AI9" s="220"/>
      <c r="AJ9" s="266"/>
      <c r="AK9" s="220"/>
      <c r="AL9" s="220"/>
      <c r="AM9" s="194">
        <f>SUBTOTAL(9,AM10:AM38)</f>
        <v>0</v>
      </c>
      <c r="AN9" s="194">
        <f>SUBTOTAL(9,AN10:AN38)</f>
        <v>0</v>
      </c>
      <c r="AO9" s="194">
        <f>SUBTOTAL(9,AO10:AO38)</f>
        <v>0</v>
      </c>
      <c r="AP9" s="194">
        <f>SUBTOTAL(9,AP10:AP38)</f>
        <v>0</v>
      </c>
      <c r="AQ9" s="194">
        <f>SUBTOTAL(9,AQ10:AQ38)</f>
        <v>0</v>
      </c>
      <c r="AR9" s="194">
        <f>SUBTOTAL(9,AR10:AR38)</f>
        <v>0</v>
      </c>
      <c r="AS9" s="193"/>
      <c r="AT9" s="194">
        <f>SUBTOTAL(9,AT10:AT38)</f>
        <v>0</v>
      </c>
      <c r="AU9" s="194">
        <f>SUBTOTAL(9,AU10:AU38)</f>
        <v>0</v>
      </c>
      <c r="AV9" s="194"/>
      <c r="AW9" s="194"/>
      <c r="AX9" s="192"/>
      <c r="AY9" s="192"/>
      <c r="AZ9" s="193">
        <f>SUBTOTAL(9,AZ10:AZ38)</f>
        <v>0</v>
      </c>
      <c r="BA9" s="193">
        <f>SUBTOTAL(9,BA10:BA38)</f>
        <v>0</v>
      </c>
      <c r="BB9" s="192"/>
      <c r="BC9" s="192"/>
      <c r="BD9" s="192"/>
      <c r="BE9" s="192"/>
      <c r="BF9" s="192"/>
      <c r="BG9" s="192"/>
      <c r="BH9" s="192"/>
      <c r="BI9" s="192"/>
      <c r="BJ9" s="192"/>
      <c r="BK9" s="192"/>
      <c r="BL9" s="192"/>
      <c r="BM9" s="192"/>
      <c r="BN9" s="192"/>
      <c r="BO9" s="192"/>
      <c r="BP9" s="192"/>
      <c r="BQ9" s="192"/>
      <c r="BR9" s="192"/>
      <c r="BS9" s="192"/>
      <c r="BT9" s="192"/>
      <c r="BU9" s="192"/>
      <c r="BV9" s="192"/>
      <c r="BW9" s="192"/>
      <c r="BX9" s="192"/>
      <c r="BY9" s="192"/>
      <c r="BZ9" s="192"/>
      <c r="CA9" s="192"/>
      <c r="CB9" s="192"/>
      <c r="CC9" s="192"/>
      <c r="CD9" s="192"/>
      <c r="CE9" s="192"/>
      <c r="CF9" s="192"/>
      <c r="CG9" s="192"/>
      <c r="CH9" s="192"/>
      <c r="CI9" s="192"/>
      <c r="CJ9" s="192"/>
      <c r="CK9" s="192"/>
      <c r="CL9" s="192"/>
      <c r="CM9" s="192"/>
      <c r="CN9" s="192"/>
      <c r="CO9" s="192"/>
      <c r="CP9" s="192"/>
      <c r="CQ9" s="192"/>
      <c r="CR9" s="192"/>
      <c r="CS9" s="192"/>
      <c r="CT9" s="192"/>
      <c r="CU9" s="192"/>
      <c r="CV9" s="192"/>
      <c r="CW9" s="192"/>
      <c r="CX9" s="192"/>
      <c r="CY9" s="192"/>
      <c r="CZ9" s="192"/>
      <c r="DA9" s="192"/>
      <c r="DB9" s="192"/>
      <c r="DC9" s="192"/>
      <c r="DD9" s="192"/>
      <c r="DE9" s="192"/>
      <c r="DF9" s="192"/>
      <c r="DG9" s="192"/>
      <c r="DH9" s="192"/>
      <c r="DI9" s="192"/>
      <c r="DJ9" s="192"/>
      <c r="DK9" s="192"/>
      <c r="DL9" s="192"/>
      <c r="DM9" s="192"/>
      <c r="DN9" s="192"/>
      <c r="DO9" s="192"/>
      <c r="DP9" s="192"/>
      <c r="DQ9" s="192"/>
      <c r="DR9" s="192"/>
      <c r="DS9" s="192"/>
      <c r="DT9" s="192"/>
      <c r="DU9" s="192"/>
      <c r="DV9" s="192"/>
      <c r="DW9" s="192"/>
      <c r="DX9" s="192"/>
      <c r="DY9" s="192"/>
      <c r="DZ9" s="192"/>
      <c r="EA9" s="192"/>
      <c r="EB9" s="192"/>
      <c r="EC9" s="192"/>
      <c r="ED9" s="192"/>
      <c r="EE9" s="192"/>
      <c r="EF9" s="192"/>
      <c r="EG9" s="192"/>
      <c r="EH9" s="279"/>
      <c r="EI9" s="279"/>
      <c r="EJ9" s="221"/>
      <c r="EK9" s="221"/>
      <c r="EL9" s="285"/>
      <c r="EM9" s="285"/>
      <c r="EN9" s="192"/>
      <c r="EO9" s="285"/>
      <c r="EP9" s="285"/>
      <c r="EQ9" s="192"/>
      <c r="ER9" s="192"/>
      <c r="ES9" s="192"/>
      <c r="ET9" s="192"/>
      <c r="EU9" s="192"/>
      <c r="EV9" s="192"/>
      <c r="EW9" s="192"/>
      <c r="EX9" s="192"/>
      <c r="EY9" s="310"/>
      <c r="EZ9" s="192"/>
      <c r="FA9" s="192"/>
      <c r="FB9" s="192"/>
      <c r="FC9" s="192"/>
      <c r="FD9" s="192"/>
      <c r="FE9" s="192"/>
      <c r="FF9" s="192"/>
      <c r="FG9" s="192"/>
      <c r="FH9" s="192"/>
      <c r="FI9" s="192"/>
      <c r="FJ9" s="192"/>
      <c r="FK9" s="192"/>
      <c r="FL9" s="192"/>
      <c r="FM9" s="192"/>
      <c r="FN9" s="192"/>
      <c r="FO9" s="192"/>
      <c r="FP9" s="192"/>
      <c r="FQ9" s="192"/>
      <c r="FR9" s="192"/>
      <c r="FS9" s="192"/>
      <c r="FT9" s="192"/>
      <c r="FU9" s="192"/>
      <c r="FV9" s="192"/>
      <c r="FW9" s="192"/>
      <c r="FX9" s="192"/>
      <c r="FY9" s="192"/>
      <c r="FZ9" s="192"/>
      <c r="GA9" s="192"/>
      <c r="GB9" s="192"/>
      <c r="GC9" s="192"/>
      <c r="GD9" s="192"/>
      <c r="GE9" s="192"/>
      <c r="GF9" s="192"/>
      <c r="GG9" s="192"/>
      <c r="GH9" s="192"/>
      <c r="GI9" s="192"/>
      <c r="GJ9" s="192"/>
      <c r="GK9" s="192"/>
      <c r="GL9" s="192"/>
      <c r="GM9" s="192"/>
      <c r="GN9" s="192"/>
      <c r="GO9" s="192"/>
      <c r="GP9" s="192"/>
      <c r="GQ9" s="192"/>
      <c r="GR9" s="192"/>
      <c r="GS9" s="192"/>
      <c r="GT9" s="192"/>
      <c r="GU9" s="192"/>
      <c r="GV9" s="192"/>
      <c r="GW9" s="192"/>
      <c r="GX9" s="192"/>
      <c r="GY9" s="192"/>
      <c r="GZ9" s="192"/>
      <c r="HA9" s="192"/>
      <c r="HB9" s="192"/>
      <c r="HC9" s="192"/>
      <c r="HD9" s="192"/>
      <c r="HE9" s="192"/>
      <c r="HF9" s="192"/>
      <c r="HG9" s="192"/>
      <c r="HH9" s="192"/>
      <c r="HI9" s="221"/>
      <c r="HJ9" s="192"/>
      <c r="HK9" s="192"/>
      <c r="HL9" s="192"/>
      <c r="HM9" s="192"/>
      <c r="HN9" s="192"/>
      <c r="HO9" s="192"/>
      <c r="HP9" s="222"/>
      <c r="HQ9" s="43"/>
      <c r="HR9" s="192"/>
      <c r="HS9" s="192"/>
      <c r="HT9" s="192"/>
      <c r="HU9" s="192"/>
      <c r="HV9" s="192"/>
      <c r="HW9" s="192"/>
      <c r="HX9" s="192"/>
      <c r="HY9" s="192"/>
      <c r="HZ9" s="192"/>
      <c r="IA9" s="192"/>
      <c r="IB9" s="192"/>
      <c r="IC9" s="192"/>
      <c r="ID9" s="192"/>
      <c r="IE9" s="192"/>
      <c r="IF9" s="192"/>
      <c r="IG9" s="192"/>
      <c r="IH9" s="192"/>
      <c r="II9" s="192"/>
      <c r="IJ9" s="192"/>
      <c r="IK9" s="192"/>
      <c r="IL9" s="192"/>
      <c r="IM9" s="192"/>
      <c r="IN9" s="192"/>
      <c r="IO9" s="192"/>
      <c r="IP9" s="192"/>
      <c r="IQ9" s="192"/>
      <c r="IR9" s="192"/>
      <c r="IS9" s="192"/>
      <c r="IT9" s="192"/>
      <c r="IU9" s="192"/>
      <c r="IV9" s="43"/>
      <c r="IW9" s="43"/>
      <c r="IX9" s="223"/>
      <c r="IY9" s="192"/>
      <c r="IZ9" s="192"/>
      <c r="JA9" s="192"/>
      <c r="JB9" s="192"/>
      <c r="JC9" s="192"/>
      <c r="JD9" s="192"/>
      <c r="JE9" s="192"/>
      <c r="JF9" s="192"/>
      <c r="JG9" s="192"/>
      <c r="JH9" s="192"/>
      <c r="JI9" s="192"/>
      <c r="JJ9" s="192"/>
      <c r="JK9" s="192"/>
      <c r="JL9" s="192"/>
      <c r="JM9" s="192"/>
      <c r="JN9" s="192"/>
      <c r="JO9" s="192"/>
      <c r="JP9" s="192"/>
      <c r="JQ9" s="192"/>
      <c r="JR9" s="192"/>
      <c r="JS9" s="192"/>
      <c r="JT9" s="192"/>
      <c r="JU9" s="192"/>
      <c r="JV9" s="192"/>
      <c r="JW9" s="192"/>
      <c r="JX9" s="192"/>
      <c r="JY9" s="192"/>
      <c r="JZ9" s="192"/>
      <c r="KA9" s="192"/>
      <c r="KB9" s="192"/>
      <c r="KC9" s="192"/>
      <c r="KD9" s="192"/>
      <c r="KE9" s="192"/>
      <c r="KF9" s="192"/>
      <c r="KG9" s="192"/>
      <c r="KH9" s="192"/>
      <c r="KI9" s="192"/>
      <c r="KJ9" s="192"/>
      <c r="KK9" s="192"/>
      <c r="KL9" s="192"/>
      <c r="KM9" s="222"/>
      <c r="KN9" s="43"/>
      <c r="KO9" s="223"/>
      <c r="KP9" s="192"/>
      <c r="KQ9" s="192"/>
      <c r="KR9" s="192"/>
      <c r="KS9" s="192"/>
      <c r="KT9" s="192"/>
      <c r="KU9" s="192"/>
      <c r="KV9" s="192"/>
      <c r="KW9" s="192"/>
      <c r="KX9" s="192"/>
      <c r="KY9" s="192"/>
      <c r="KZ9" s="192"/>
      <c r="LA9" s="222"/>
      <c r="LB9" s="43"/>
      <c r="LC9" s="179"/>
      <c r="LD9" s="159"/>
      <c r="LE9" s="160"/>
      <c r="LF9" s="160"/>
      <c r="LG9" s="159"/>
      <c r="LH9" s="159"/>
      <c r="LI9" s="161"/>
      <c r="LJ9" s="161"/>
      <c r="LK9" s="162"/>
      <c r="LL9" s="162"/>
      <c r="LM9" s="180"/>
    </row>
    <row r="10" spans="1:325" s="20" customFormat="1" ht="24" customHeight="1">
      <c r="A10" s="43">
        <f t="shared" ref="A10" si="0">D10*1000000+C10*10000+P10*100</f>
        <v>0</v>
      </c>
      <c r="B10" s="43">
        <f>IF(L10&lt;&gt;"",IF(L10&lt;&gt;L9,B9+1,B9),0)</f>
        <v>0</v>
      </c>
      <c r="C10" s="43">
        <f>IF(N10&lt;&gt;"",IF(N10&lt;&gt;N9,C9+1,C9),0)</f>
        <v>0</v>
      </c>
      <c r="D10" s="43">
        <f>IF(M10&lt;&gt;"",IF(M10&lt;&gt;M9,D9+1,D9),0)</f>
        <v>0</v>
      </c>
      <c r="E10" s="43">
        <f>IF(Q10&lt;&gt;"",IF(OR(Q10&lt;&gt;Q9,N10&lt;&gt;N9),E9+1,E9),0)</f>
        <v>0</v>
      </c>
      <c r="F10" s="43">
        <f t="shared" ref="F10:F38" si="1">IF(BA10&gt;0,E10,0)</f>
        <v>0</v>
      </c>
      <c r="G10" s="43">
        <f>IF(N10&lt;&gt;"",IF(N10&lt;&gt;N9,1,0),0)</f>
        <v>0</v>
      </c>
      <c r="H10" s="43">
        <f>IF(M10&lt;&gt;"",IF(M10&lt;&gt;M9,1,0),0)</f>
        <v>0</v>
      </c>
      <c r="I10" s="43">
        <f>IF(Q10&lt;&gt;"",IF(Q10&lt;&gt;Q9,1,IF(AND(N9&lt;&gt;"",N10&lt;&gt;N9),1,0)),0)</f>
        <v>0</v>
      </c>
      <c r="J10" s="43">
        <f t="shared" ref="J10:J38" si="2">IF(AND(I10=1,BA10&gt;0),1,0)</f>
        <v>0</v>
      </c>
      <c r="K10" s="86">
        <f>IF(T10&lt;&gt;0,ROW()-9,0)</f>
        <v>0</v>
      </c>
      <c r="L10" s="206"/>
      <c r="M10" s="205"/>
      <c r="N10" s="207"/>
      <c r="O10" s="306"/>
      <c r="P10" s="224"/>
      <c r="Q10" s="205"/>
      <c r="R10" s="205"/>
      <c r="S10" s="225"/>
      <c r="T10" s="225"/>
      <c r="U10" s="109"/>
      <c r="V10" s="191"/>
      <c r="W10" s="196">
        <f>IF(I10=1,IF(P10=1,IF(OR((AND(OR(T10=1,T10=2,8&lt;=T10,T10&lt;=14),HT10&gt;=20)),(AND(OR(T10=3,T10=6),HT10&gt;=5)),(AND(T10=5,HT10&gt;=3)),(AND(OR(T10=4,T10=7),HT10&gt;=1))),1,0),0),IF(E10&gt;=1,SUMIFS(W$10:W$328,E$10:E$328,E10,I$10:I$328,1),0))</f>
        <v>0</v>
      </c>
      <c r="X10" s="226"/>
      <c r="Y10" s="187"/>
      <c r="Z10" s="116">
        <f>IF(AND(I10=1,1&lt;=T10,T10&lt;=7),1,0)</f>
        <v>0</v>
      </c>
      <c r="AA10" s="116">
        <f t="shared" ref="AA10" si="3">IF(HT10&gt;0,IF(AND(I10=1,1&lt;=T10,T10&lt;=7,BG10/HT10&gt;=500000),1,0),0)</f>
        <v>0</v>
      </c>
      <c r="AB10" s="262">
        <f t="shared" ref="AB10" si="4">IF(AND(I10=1,HS10&lt;=HT10),1,0)</f>
        <v>0</v>
      </c>
      <c r="AC10" s="264"/>
      <c r="AD10" s="190"/>
      <c r="AE10" s="191"/>
      <c r="AF10" s="227"/>
      <c r="AG10" s="228"/>
      <c r="AH10" s="229"/>
      <c r="AI10" s="230"/>
      <c r="AJ10" s="231"/>
      <c r="AK10" s="229"/>
      <c r="AL10" s="101"/>
      <c r="AM10" s="232"/>
      <c r="AN10" s="200">
        <f t="shared" ref="AN10:AN38" si="5">IFERROR(MIN(ROUNDDOWN(KH10,-3),KJ10),0)</f>
        <v>0</v>
      </c>
      <c r="AO10" s="233"/>
      <c r="AP10" s="200">
        <f t="shared" ref="AP10:AP38" si="6">AM10-SUM(AN10,AO10,AQ10,AR10)</f>
        <v>0</v>
      </c>
      <c r="AQ10" s="233"/>
      <c r="AR10" s="233"/>
      <c r="AS10" s="183"/>
      <c r="AT10" s="184" t="str">
        <f t="shared" ref="AT10:AT38" si="7">IF(AM10&gt;0,IF(AND(AL10=1,AS10="控除不可"),"該当なし",IF(AND(AL10=1,AS10="全額控除"),ROUNDDOWN(AM10*10/110,0),IF(OR(AL10=2,AL10=3),"該当なし","含税額"))),"")</f>
        <v/>
      </c>
      <c r="AU10" s="184" t="str">
        <f t="shared" ref="AU10:AU38" si="8">IF(AM10&gt;0,IF(AND(AL10=1,AS10="控除不可"),"",IF(AND(AL10=1,AS10="全額控除"),ROUNDDOWN(AN10*10/100,0),IF(AL10=2,"",""))),"")</f>
        <v/>
      </c>
      <c r="AV10" s="185"/>
      <c r="AW10" s="234"/>
      <c r="AX10" s="271"/>
      <c r="AY10" s="185"/>
      <c r="AZ10" s="186">
        <f t="shared" ref="AZ10:AZ38" si="9">IF(AY10=1,AO10,0)</f>
        <v>0</v>
      </c>
      <c r="BA10" s="186">
        <f t="shared" ref="BA10:BA38" si="10">IF(AY10=1,ROUNDDOWN(AZ10/15,-3),0)</f>
        <v>0</v>
      </c>
      <c r="BB10" s="116" t="str">
        <f t="shared" ref="BB10:BB38" si="11">IF(I10=1,IF(S10=5,"Ⅰサ①","Ⅰ①"),"")</f>
        <v/>
      </c>
      <c r="BC10" s="187"/>
      <c r="BD10" s="235"/>
      <c r="BE10" s="235"/>
      <c r="BF10" s="235"/>
      <c r="BG10" s="235"/>
      <c r="BH10" s="104" t="str">
        <f>IF(BB10&lt;&gt;"",VLOOKUP(BB10,'（様式１号）３整理番号表'!$U$4:$W$17,3,FALSE),"")</f>
        <v/>
      </c>
      <c r="BI10" s="238">
        <f>IF(OR(BD10="",BD10&lt;0),0,(ROUNDDOWN((BG10-BD10)/BD10,3)))</f>
        <v>0</v>
      </c>
      <c r="BJ10" s="235">
        <f>IF(BB10&lt;&gt;0,IF(BG10&lt;0,0,IF(BD10&lt;=0,BG10,BG10-BD10)),0)</f>
        <v>0</v>
      </c>
      <c r="BK10" s="189"/>
      <c r="BL10" s="187"/>
      <c r="BM10" s="235"/>
      <c r="BN10" s="235"/>
      <c r="BO10" s="235"/>
      <c r="BP10" s="235"/>
      <c r="BQ10" s="188" t="str">
        <f>IF(BK10&lt;&gt;"",VLOOKUP(BK10,'（様式１号）３整理番号表'!$U$4:$W$12,3,FALSE),"")</f>
        <v/>
      </c>
      <c r="BR10" s="238">
        <f>IF(OR(BM10="",BM10&lt;0),0,(ROUNDDOWN((BP10-BM10)/BM10,3)))</f>
        <v>0</v>
      </c>
      <c r="BS10" s="189"/>
      <c r="BT10" s="187"/>
      <c r="BU10" s="235"/>
      <c r="BV10" s="235"/>
      <c r="BW10" s="235"/>
      <c r="BX10" s="235"/>
      <c r="BY10" s="188" t="str">
        <f>IF(BS10&lt;&gt;"",VLOOKUP(BS10,'（様式１号）３整理番号表'!$U$4:$W$12,3,FALSE),"")</f>
        <v/>
      </c>
      <c r="BZ10" s="238">
        <f>IF(OR(BU10="",BU10&lt;0),0,(ROUNDDOWN((BX10-BU10)/BU10,3)))</f>
        <v>0</v>
      </c>
      <c r="CA10" s="189"/>
      <c r="CB10" s="187"/>
      <c r="CC10" s="275"/>
      <c r="CD10" s="275"/>
      <c r="CE10" s="275"/>
      <c r="CF10" s="275"/>
      <c r="CG10" s="188" t="str">
        <f>IF(CA10&lt;&gt;"",VLOOKUP(CA10,'（様式１号）３整理番号表'!$U$4:$W$12,3,FALSE),"")</f>
        <v/>
      </c>
      <c r="CH10" s="202">
        <f>IF(OR(CC10="",CC10&lt;0),0,(ROUNDDOWN((CF10-CC10)/CC10,3)))</f>
        <v>0</v>
      </c>
      <c r="CI10" s="189"/>
      <c r="CJ10" s="187"/>
      <c r="CK10" s="235"/>
      <c r="CL10" s="235"/>
      <c r="CM10" s="235"/>
      <c r="CN10" s="235"/>
      <c r="CO10" s="188" t="str">
        <f>IF(CI10&lt;&gt;"",VLOOKUP(CI10,'（様式１号）３整理番号表'!$U$4:$W$12,3,FALSE),"")</f>
        <v/>
      </c>
      <c r="CP10" s="202">
        <f>IF(OR(CK10="",CK10&lt;0),0,(ROUNDDOWN((CN10-CK10)/CK10,3)))</f>
        <v>0</v>
      </c>
      <c r="CQ10" s="99">
        <f>IF(AND($BB10="Ⅰ①",$DV10&lt;&gt;2,3000000&lt;=$BD10,$BD10&lt;6000000),1,0)</f>
        <v>0</v>
      </c>
      <c r="CR10" s="99">
        <f>IF(AND($BB10="Ⅰ①",$DV10&lt;&gt;2,6000000&lt;=$BD10),2,0)</f>
        <v>0</v>
      </c>
      <c r="CS10" s="99">
        <f>IF(AND($BB10="Ⅰ①",$DV10&lt;&gt;2,0.03&lt;=$BI10,$BI10&lt;0.1),1,0)</f>
        <v>0</v>
      </c>
      <c r="CT10" s="99">
        <f>IF(AND($BB10="Ⅰ①",$DV10&lt;&gt;2,0.1&lt;=$BI10,$BI10&lt;0.15),2,0)</f>
        <v>0</v>
      </c>
      <c r="CU10" s="99">
        <f>IF(AND($BB10="Ⅰ①",$DV10&lt;&gt;2,0.15&lt;=$BI10,$BI10&lt;0.2),3,0)</f>
        <v>0</v>
      </c>
      <c r="CV10" s="99">
        <f>IF(AND($BB10="Ⅰ①",$DV10&lt;&gt;2,0.2&lt;=$BI10,$BI10&lt;0.3),4,0)</f>
        <v>0</v>
      </c>
      <c r="CW10" s="99">
        <f>IF(AND($BB10="Ⅰ①",$DV10&lt;&gt;2,0.3&lt;=$BI10),5,0)</f>
        <v>0</v>
      </c>
      <c r="CX10" s="99">
        <f>IF(AND($BB10="Ⅰ①",$DV10&lt;&gt;2,1000000&lt;=$BJ10,$BJ10&lt;2000000),1,0)</f>
        <v>0</v>
      </c>
      <c r="CY10" s="99">
        <f>IF(AND($BB10="Ⅰ①",$DV10&lt;&gt;2,2000000&lt;=$BJ10,$BJ10&lt;3000000),2,0)</f>
        <v>0</v>
      </c>
      <c r="CZ10" s="99">
        <f>IF(AND($BB10="Ⅰ①",$DV10&lt;&gt;2,3000000&lt;=$BJ10,$BJ10&lt;4000000),3,0)</f>
        <v>0</v>
      </c>
      <c r="DA10" s="99">
        <f>IF(AND($BB10="Ⅰ①",$DV10&lt;&gt;2,4000000&lt;=$BJ10,$BJ10&lt;5000000),4,0)</f>
        <v>0</v>
      </c>
      <c r="DB10" s="99">
        <f>IF(AND($BB10="Ⅰ①",$DV10&lt;&gt;2,5000000&lt;=$BJ10),5,0)</f>
        <v>0</v>
      </c>
      <c r="DC10" s="190"/>
      <c r="DD10" s="190" t="s">
        <v>40</v>
      </c>
      <c r="DE10" s="190" t="s">
        <v>40</v>
      </c>
      <c r="DF10" s="190" t="s">
        <v>40</v>
      </c>
      <c r="DG10" s="190"/>
      <c r="DH10" s="236">
        <f>IF($S10=5,0,IF(SUM(IF(AND(HR10=1,4&lt;=$HU10),1,0),IK10,IP10)&gt;=1,5,0))</f>
        <v>0</v>
      </c>
      <c r="DI10" s="236">
        <f>IF($S10=5,0,IF(SUM(IF(AND(HR10=1,2&lt;=$HU10,$HU10&lt;4,DH10=0),1,0),IL10,IQ10)&gt;=1,4,0))</f>
        <v>0</v>
      </c>
      <c r="DJ10" s="236">
        <f>IF($S10=5,0,IF(SUM(IF(OR(AND(HR10=1,0&lt;$HU10,DH10+DI10=0),AND(HR10&lt;&gt;1,4&lt;=HU10),AND(HR10=1,HW10=1,0&lt;HX10,(HY10-HX10)&gt;0)),1,0),IM10,IR10)&gt;=1,3,0))</f>
        <v>0</v>
      </c>
      <c r="DK10" s="236">
        <f>IF($S10=5,0,IF(SUM(IF(OR(AND(HR10=1,DH10+DI10+DJ10=0),AND(HR10&lt;&gt;1,2&lt;=HU10,HU10&lt;4)),1,0),IN10,IS10)&gt;=1,2,0))</f>
        <v>0</v>
      </c>
      <c r="DL10" s="236">
        <f>IF($S10=5,0,IF(SUM(IF(OR(AND(0&lt;$HU10,DH10+DI10+DJ10+DK10=0),AND(DH10+DI10+DJ10+DK10=0,IU10=1)),1,0),IO10,IT10)&gt;=1,1,0))</f>
        <v>0</v>
      </c>
      <c r="DM10" s="236">
        <f>IF(AND(-0.2&lt;JO10,JO10&lt;=-0.1),1,0)</f>
        <v>0</v>
      </c>
      <c r="DN10" s="236">
        <f>IF(AND(-0.5&lt;JO10,JO10&lt;=-0.2),2,0)</f>
        <v>0</v>
      </c>
      <c r="DO10" s="236">
        <f>IF(JO10&lt;=-0.5,3,0)</f>
        <v>0</v>
      </c>
      <c r="DP10" s="191">
        <f>MAX(DQ10:DR10)</f>
        <v>0</v>
      </c>
      <c r="DQ10" s="191">
        <f t="shared" ref="DQ10" si="12">IF(AND(I10=1,U10="法人",S10&lt;&gt;5),2,0)</f>
        <v>0</v>
      </c>
      <c r="DR10" s="191"/>
      <c r="DS10" s="191"/>
      <c r="DT10" s="191"/>
      <c r="DU10" s="191"/>
      <c r="DV10" s="191"/>
      <c r="DW10" s="191"/>
      <c r="DX10" s="191"/>
      <c r="DY10" s="191"/>
      <c r="DZ10" s="191"/>
      <c r="EA10" s="237"/>
      <c r="EB10" s="191"/>
      <c r="EC10" s="191"/>
      <c r="ED10" s="191"/>
      <c r="EE10" s="191"/>
      <c r="EF10" s="191"/>
      <c r="EG10" s="191"/>
      <c r="EH10" s="286"/>
      <c r="EI10" s="286"/>
      <c r="EJ10" s="238">
        <f>IF(EH10&gt;0,ROUNDDOWN(EI10/EH10,3),0)</f>
        <v>0</v>
      </c>
      <c r="EK10" s="239">
        <f>IF(EJ10&gt;=0.8,2,0)</f>
        <v>0</v>
      </c>
      <c r="EL10" s="286"/>
      <c r="EM10" s="286"/>
      <c r="EN10" s="238">
        <f>IF(EL10&gt;0,ROUNDDOWN(EM10/EL10,3),0)</f>
        <v>0</v>
      </c>
      <c r="EO10" s="286"/>
      <c r="EP10" s="286"/>
      <c r="EQ10" s="238">
        <f>IF(EO10&gt;0,ROUNDDOWN(EP10/EO10,3),0)</f>
        <v>0</v>
      </c>
      <c r="ER10" s="239">
        <f>IF(AND(EM10&gt;0,EP10&gt;0),IF((EP10/EO10-EM10/EL10)&gt;=0.1,1,0),0)</f>
        <v>0</v>
      </c>
      <c r="ES10" s="240"/>
      <c r="ET10" s="241">
        <f>IF(ES10&gt;0,EP10-ES10,0)</f>
        <v>0</v>
      </c>
      <c r="EU10" s="242"/>
      <c r="EV10" s="243">
        <f>IF(0&lt;ET10,IF(AND(0.3&lt;=EU10/ET10,EU10/ET10&lt;0.5),1,0),0)</f>
        <v>0</v>
      </c>
      <c r="EW10" s="243">
        <f>IF(0&lt;ET10,IF(AND(0.5&lt;=EU10/ET10,EU10/ET10&lt;0.8),2,0),0)</f>
        <v>0</v>
      </c>
      <c r="EX10" s="243">
        <f>IF(0&lt;ET10,IF(0.8&lt;=EU10/ET10,3,0),0)</f>
        <v>0</v>
      </c>
      <c r="EY10" s="311">
        <f>SUM(CQ10:DP10,DS10:EG10,EK10,ER10,EV10:EX10)</f>
        <v>0</v>
      </c>
      <c r="EZ10" s="314">
        <f t="shared" ref="EZ10:EZ38" si="13">IF(AND($I10=1,$S10=5,2&lt;=$BJ10,$BJ10&lt;4),1,0)</f>
        <v>0</v>
      </c>
      <c r="FA10" s="314">
        <f t="shared" ref="FA10:FA38" si="14">IF(AND($I10=1,$S10=5,4&lt;=$BJ10,$BJ10&lt;6),2,0)</f>
        <v>0</v>
      </c>
      <c r="FB10" s="314">
        <f t="shared" ref="FB10:FB38" si="15">IF(AND($I10=1,$S10=5,6&lt;=$BJ10,$BJ10&lt;8),3,0)</f>
        <v>0</v>
      </c>
      <c r="FC10" s="314">
        <f t="shared" ref="FC10:FC38" si="16">IF(AND($I10=1,$S10=5,8&lt;=$BJ10,$BJ10&lt;10),4,0)</f>
        <v>0</v>
      </c>
      <c r="FD10" s="314">
        <f t="shared" ref="FD10:FD38" si="17">IF(AND($I10=1,$S10=5,10&lt;=$BJ10,$BJ10&lt;12),5,0)</f>
        <v>0</v>
      </c>
      <c r="FE10" s="314">
        <f t="shared" ref="FE10:FE38" si="18">IF(AND($I10=1,$S10=5,12&lt;=$BJ10,$BJ10&lt;14),6,0)</f>
        <v>0</v>
      </c>
      <c r="FF10" s="314">
        <f t="shared" ref="FF10:FF38" si="19">IF(AND($I10=1,$S10=5,14&lt;=$BJ10,$BJ10&lt;16),7,0)</f>
        <v>0</v>
      </c>
      <c r="FG10" s="314">
        <f t="shared" ref="FG10:FG38" si="20">IF(AND($I10=1,$S10=5,16&lt;=$BJ10,$BJ10&lt;18),8,0)</f>
        <v>0</v>
      </c>
      <c r="FH10" s="314">
        <f t="shared" ref="FH10:FH38" si="21">IF(AND($I10=1,$S10=5,18&lt;=$BJ10,$BJ10&lt;20),9,0)</f>
        <v>0</v>
      </c>
      <c r="FI10" s="314">
        <f t="shared" ref="FI10:FI38" si="22">IF(AND($I10=1,$S10=5,20&lt;=$BJ10),10,0)</f>
        <v>0</v>
      </c>
      <c r="FJ10" s="112">
        <f t="shared" ref="FJ10:FJ38" si="23">IF(AND($FT10&lt;&gt;1,$I10=1,$S10=5,0.05&lt;=$BI10,$BI10&lt;0.1),1,0)</f>
        <v>0</v>
      </c>
      <c r="FK10" s="112">
        <f t="shared" ref="FK10:FK38" si="24">IF(AND($FT10&lt;&gt;1,$I10=1,$S10=5,0.1&lt;=$BI10,$BI10&lt;0.15),2,0)</f>
        <v>0</v>
      </c>
      <c r="FL10" s="112">
        <f t="shared" ref="FL10:FL38" si="25">IF(AND($FT10&lt;&gt;1,$I10=1,$S10=5,0.15&lt;=$BI10,$BI10&lt;0.2),3,0)</f>
        <v>0</v>
      </c>
      <c r="FM10" s="112">
        <f t="shared" ref="FM10:FM38" si="26">IF(AND($FT10&lt;&gt;1,$I10=1,$S10=5,0.2&lt;=$BI10,$BI10&lt;0.25),4,0)</f>
        <v>0</v>
      </c>
      <c r="FN10" s="112">
        <f t="shared" ref="FN10:FN38" si="27">IF(AND($FT10&lt;&gt;1,$I10=1,$S10=5,0.25&lt;=$BI10,$BI10&lt;0.3),5,0)</f>
        <v>0</v>
      </c>
      <c r="FO10" s="112">
        <f t="shared" ref="FO10:FO38" si="28">IF(AND($FT10&lt;&gt;1,$I10=1,$S10=5,0.3&lt;=$BI10,$BI10&lt;0.35),6,0)</f>
        <v>0</v>
      </c>
      <c r="FP10" s="112">
        <f t="shared" ref="FP10:FP38" si="29">IF(AND($FT10&lt;&gt;1,$I10=1,$S10=5,0.35&lt;=$BI10,$BI10&lt;0.4),7,0)</f>
        <v>0</v>
      </c>
      <c r="FQ10" s="112">
        <f t="shared" ref="FQ10:FQ38" si="30">IF(AND($FT10&lt;&gt;1,$I10=1,$S10=5,0.4&lt;=$BI10,$BI10&lt;0.45),8,0)</f>
        <v>0</v>
      </c>
      <c r="FR10" s="112">
        <f t="shared" ref="FR10:FR38" si="31">IF(AND($FT10&lt;&gt;1,$I10=1,$S10=5,0.45&lt;=$BI10,$BI10&lt;0.5),9,0)</f>
        <v>0</v>
      </c>
      <c r="FS10" s="112">
        <f t="shared" ref="FS10:FS38" si="32">IF(AND($FT10&lt;&gt;1,$I10=1,$S10=5,0.5&lt;=$BI10),10,0)</f>
        <v>0</v>
      </c>
      <c r="FT10" s="290"/>
      <c r="FU10" s="291"/>
      <c r="FV10" s="291"/>
      <c r="FW10" s="291"/>
      <c r="FX10" s="290"/>
      <c r="FY10" s="245">
        <f>EK10</f>
        <v>0</v>
      </c>
      <c r="FZ10" s="245">
        <f>SUM(ER10,EV10:EX10)</f>
        <v>0</v>
      </c>
      <c r="GA10" s="308">
        <f>SUM(EZ10:FS10,FU10:FZ10)</f>
        <v>0</v>
      </c>
      <c r="GB10" s="99">
        <f t="shared" ref="GB10:GB38" si="33">IF($HT10&gt;0,IF(AND($AC10=1,500000&lt;=$BG10/$HT10,$BG10/$HT10&lt;1000000),1,0),0)</f>
        <v>0</v>
      </c>
      <c r="GC10" s="99">
        <f t="shared" ref="GC10:GC38" si="34">IF($HT10&gt;0,IF(AND($AC10=1,1000000&lt;=$BG10/$HT10,$BG10/$HT10&lt;1500000),2,0),0)</f>
        <v>0</v>
      </c>
      <c r="GD10" s="99">
        <f t="shared" ref="GD10:GD38" si="35">IF($HT10&gt;0,IF(AND($AC10=1,1500000&lt;=$BG10/$HT10,$BG10/$HT10&lt;2000000),3,0),0)</f>
        <v>0</v>
      </c>
      <c r="GE10" s="99">
        <f t="shared" ref="GE10:GE38" si="36">IF($HT10&gt;0,IF(AND($AC10=1,2000000&lt;=$BG10/$HT10,$BG10/$HT10&lt;2500000),4,0),0)</f>
        <v>0</v>
      </c>
      <c r="GF10" s="99">
        <f t="shared" ref="GF10:GF38" si="37">IF($HT10&gt;0,IF(AND($AC10=1,2500000&lt;=$BG10/$HT10,$BG10/$HT10&lt;3000000),5,0),0)</f>
        <v>0</v>
      </c>
      <c r="GG10" s="99">
        <f t="shared" ref="GG10:GG38" si="38">IF($HT10&gt;0,IF(AND($AC10=1,3000000&lt;=$BG10/$HT10,$BG10/$HT10&lt;3500000),6,0),0)</f>
        <v>0</v>
      </c>
      <c r="GH10" s="99">
        <f t="shared" ref="GH10:GH38" si="39">IF($HT10&gt;0,IF(AND($AC10=1,3500000&lt;=$BG10/$HT10,$BG10/$HT10&lt;4000000),7,0),0)</f>
        <v>0</v>
      </c>
      <c r="GI10" s="99">
        <f t="shared" ref="GI10:GI38" si="40">IF($HT10&gt;0,IF(AND($AC10=1,4000000&lt;=$BG10/$HT10,$BG10/$HT10&lt;4500000),8,0),0)</f>
        <v>0</v>
      </c>
      <c r="GJ10" s="99">
        <f t="shared" ref="GJ10:GJ38" si="41">IF($HT10&gt;0,IF(AND($AC10=1,4500000&lt;=$BG10/$HT10,$BG10/$HT10&lt;5000000),9,0),0)</f>
        <v>0</v>
      </c>
      <c r="GK10" s="99">
        <f t="shared" ref="GK10:GK38" si="42">IF($HT10&gt;0,IF(AND($AC10=1,5000000&lt;=$BG10/$HT10),10,0),0)</f>
        <v>0</v>
      </c>
      <c r="GL10" s="116">
        <f t="shared" ref="GL10:HF10" si="43">IF($AC10=1,DM10,0)</f>
        <v>0</v>
      </c>
      <c r="GM10" s="116">
        <f t="shared" si="43"/>
        <v>0</v>
      </c>
      <c r="GN10" s="116">
        <f t="shared" si="43"/>
        <v>0</v>
      </c>
      <c r="GO10" s="116">
        <f t="shared" si="43"/>
        <v>0</v>
      </c>
      <c r="GP10" s="116">
        <f t="shared" si="43"/>
        <v>0</v>
      </c>
      <c r="GQ10" s="116">
        <f>IF($AC10=1,DR10,0)</f>
        <v>0</v>
      </c>
      <c r="GR10" s="116">
        <f>IF($AC10=1,DS10,0)</f>
        <v>0</v>
      </c>
      <c r="GS10" s="116">
        <f>IF($AC10=1,DT10,0)</f>
        <v>0</v>
      </c>
      <c r="GT10" s="116">
        <f>IF($AC10=1,DU10,0)</f>
        <v>0</v>
      </c>
      <c r="GU10" s="116">
        <f t="shared" si="43"/>
        <v>0</v>
      </c>
      <c r="GV10" s="116">
        <f t="shared" si="43"/>
        <v>0</v>
      </c>
      <c r="GW10" s="116">
        <f t="shared" si="43"/>
        <v>0</v>
      </c>
      <c r="GX10" s="116">
        <f>IF($AC10=1,DY10,0)</f>
        <v>0</v>
      </c>
      <c r="GY10" s="116">
        <f>IF($AC10=1,DZ10,0)</f>
        <v>0</v>
      </c>
      <c r="GZ10" s="116">
        <f t="shared" si="43"/>
        <v>0</v>
      </c>
      <c r="HA10" s="116">
        <f t="shared" si="43"/>
        <v>0</v>
      </c>
      <c r="HB10" s="116">
        <f>IF($AC10=1,EC10,0)</f>
        <v>0</v>
      </c>
      <c r="HC10" s="116">
        <f>IF($AC10=1,ED10,0)</f>
        <v>0</v>
      </c>
      <c r="HD10" s="116">
        <f t="shared" si="43"/>
        <v>0</v>
      </c>
      <c r="HE10" s="116">
        <f t="shared" si="43"/>
        <v>0</v>
      </c>
      <c r="HF10" s="116">
        <f t="shared" si="43"/>
        <v>0</v>
      </c>
      <c r="HG10" s="244"/>
      <c r="HH10" s="244"/>
      <c r="HI10" s="246">
        <f t="shared" ref="HI10" si="44">IF(AND(AC10&gt;0,OR(HH10="中間農業地域",HH10="山間農業地域")),2,0)</f>
        <v>0</v>
      </c>
      <c r="HJ10" s="240"/>
      <c r="HK10" s="242"/>
      <c r="HL10" s="241">
        <f>IF(AND(KK10&gt;0,HK10&gt;0),HJ10/HK10,0)</f>
        <v>0</v>
      </c>
      <c r="HM10" s="243">
        <f>IF(AND(0.1&lt;=HL10-1,HL10-1&lt;0.2),1,0)</f>
        <v>0</v>
      </c>
      <c r="HN10" s="243">
        <f>IF(AND(0.2&lt;=HL10-1,HL10-1&lt;0.3),2,0)</f>
        <v>0</v>
      </c>
      <c r="HO10" s="247">
        <f>IF(AND(0.3&lt;=HL10-1),3,0)</f>
        <v>0</v>
      </c>
      <c r="HP10" s="248">
        <f>SUM(GB10:GO10,GR10:HG10,HI10,HM10:HO10)</f>
        <v>0</v>
      </c>
      <c r="HQ10" s="43"/>
      <c r="HR10" s="250"/>
      <c r="HS10" s="301"/>
      <c r="HT10" s="301"/>
      <c r="HU10" s="316">
        <f>HT10-HS10</f>
        <v>0</v>
      </c>
      <c r="HV10" s="317">
        <f>IF(HS10&lt;&gt;0,ROUNDDOWN(HU10/HS10,4),0)</f>
        <v>0</v>
      </c>
      <c r="HW10" s="318"/>
      <c r="HX10" s="319"/>
      <c r="HY10" s="319"/>
      <c r="HZ10" s="320" t="str">
        <f t="shared" ref="HZ10" si="45">IF(I10=1,T10,"")</f>
        <v/>
      </c>
      <c r="IA10" s="321">
        <f>IF(OR(AND(1&lt;=HZ10,HZ10&lt;=3),HZ10=6),VLOOKUP(HZ10,'（様式１号）３整理番号表'!$J$5:$K$59,2,FALSE),0)</f>
        <v>0</v>
      </c>
      <c r="IB10" s="321">
        <f>IF(OR(HZ10=4,HZ10=7),VLOOKUP(HZ10,'（様式１号）３整理番号表'!$J$5:$K$59,2,FALSE),0)</f>
        <v>0</v>
      </c>
      <c r="IC10" s="321">
        <f>IF(HZ10=5,VLOOKUP(HZ10,'（様式１号）３整理番号表'!$J$5:$K$59,2,FALSE),0)</f>
        <v>0</v>
      </c>
      <c r="ID10" s="321">
        <f>IF(AND(8&lt;=HZ10,HZ10&lt;=13),VLOOKUP(HZ10,'（様式１号）３整理番号表'!$J$5:$K$59,2,FALSE),0)</f>
        <v>0</v>
      </c>
      <c r="IE10" s="320">
        <f>IF(IA10&lt;&gt;0,1,IF(IB10&lt;&gt;0,2,IF(IC10&lt;&gt;0,3,IF(ID10&lt;&gt;0,4,0))))</f>
        <v>0</v>
      </c>
      <c r="IF10" s="320">
        <f>IF(AND($IE10=1,4&lt;=$HU10),1,0)</f>
        <v>0</v>
      </c>
      <c r="IG10" s="320">
        <f>IF(AND($IE10=1,3&lt;=$HU10,$HU10&lt;4),1,0)</f>
        <v>0</v>
      </c>
      <c r="IH10" s="320">
        <f>IF(AND($IE10=1,2&lt;=$HU10,$HU10&lt;3),1,0)</f>
        <v>0</v>
      </c>
      <c r="II10" s="320">
        <f>IF(AND($IE10=1,1&lt;=$HU10,$HU10&lt;2),1,0)</f>
        <v>0</v>
      </c>
      <c r="IJ10" s="320">
        <f>IF(AND($IE10=1,0&lt;$HU10,$HU10&lt;1),1,0)</f>
        <v>0</v>
      </c>
      <c r="IK10" s="320">
        <f>IF(AND($IE10=2,0.2&lt;=$HV10),1,0)</f>
        <v>0</v>
      </c>
      <c r="IL10" s="320">
        <f>IF(AND($IE10=2,0.15&lt;=$HV10,$HV10&lt;0.2),1,0)</f>
        <v>0</v>
      </c>
      <c r="IM10" s="320">
        <f>IF(AND($IE10=2,0.1&lt;=$HV10,$HV10&lt;0.15),1,0)</f>
        <v>0</v>
      </c>
      <c r="IN10" s="320">
        <f>IF(AND($IE10=2,0.05&lt;=$HV10,$HV10&lt;0.1),1,0)</f>
        <v>0</v>
      </c>
      <c r="IO10" s="320">
        <f>IF(AND($IE10=2,0&lt;$HV10,$HV10&lt;0.05),1,0)</f>
        <v>0</v>
      </c>
      <c r="IP10" s="320">
        <f>IF(AND($IE10=3,0.1&lt;=$HV10),1,0)</f>
        <v>0</v>
      </c>
      <c r="IQ10" s="320">
        <f>IF(AND($IE10=3,0.075&lt;=$HV10,$HV10&lt;0.1),1,0)</f>
        <v>0</v>
      </c>
      <c r="IR10" s="320">
        <f>IF(AND($IE10=3,0.05&lt;=$HV10,$HV10&lt;0.075),1,0)</f>
        <v>0</v>
      </c>
      <c r="IS10" s="320">
        <f>IF(AND($IE10=3,0.025&lt;=$HV10,$HV10&lt;0.05),1,0)</f>
        <v>0</v>
      </c>
      <c r="IT10" s="320">
        <f>IF(AND($IE10=3,0&lt;$HV10,$HV10&lt;0.025),1,0)</f>
        <v>0</v>
      </c>
      <c r="IU10" s="320">
        <f>IF(AND($IE10=4,$HW10=1,0&lt;HX10,0&lt;(HY10-HX10)),1,0)</f>
        <v>0</v>
      </c>
      <c r="IV10" s="43"/>
      <c r="IW10" s="43"/>
      <c r="IX10" s="249"/>
      <c r="IY10" s="92">
        <f t="shared" ref="IY10" si="46">S10</f>
        <v>0</v>
      </c>
      <c r="IZ10" s="93" t="e">
        <f>VLOOKUP(IY10,'（様式１号）３整理番号表'!$B$6:$H$12,2,FALSE)</f>
        <v>#N/A</v>
      </c>
      <c r="JA10" s="91">
        <f>IF(1&lt;=E10,IF(AO10&gt;0,"○","×"),0)</f>
        <v>0</v>
      </c>
      <c r="JB10" s="91">
        <f t="shared" ref="JB10" si="47">IF(1&lt;=E10,IF(AM10&gt;500000,"○","×"),0)</f>
        <v>0</v>
      </c>
      <c r="JC10" s="91">
        <f>IF(1&lt;=E10,IF(AND(5&lt;AW10,AW10&lt;=20),"○","△"),0)</f>
        <v>0</v>
      </c>
      <c r="JD10" s="91">
        <f>IF(AND(1&lt;=E10,0&lt;AX10),IF(AND(5&lt;=AW10,AW10&lt;=20,AX10&gt;=2),"○","×"),0)</f>
        <v>0</v>
      </c>
      <c r="JE10" s="91">
        <f>IF(I10=1,IF(BB10&lt;&gt;0,"○","×"),0)</f>
        <v>0</v>
      </c>
      <c r="JF10" s="91">
        <f t="shared" ref="JF10" si="48">IF(I10=1,IF(S10=5,"サ",IF(BK10&lt;&gt;0,"○","×")),0)</f>
        <v>0</v>
      </c>
      <c r="JG10" s="91">
        <f t="shared" ref="JG10" si="49">IF(AD10&lt;&gt;0,IF(AND(AJ10&lt;&gt;0,AK10&lt;&gt;0),"○","×"),0)</f>
        <v>0</v>
      </c>
      <c r="JH10" s="91" t="str">
        <f>IF(COUNTIF(JA10:JG10,"×")=0,"○","×")</f>
        <v>○</v>
      </c>
      <c r="JI10" s="301" cm="1">
        <f t="array" ref="JI10">IF($KP10=1,INDEX($BS10:$CP10,1,MATCH("Ⅰ⑤",$BS10:$CP10,0)+2),0)</f>
        <v>0</v>
      </c>
      <c r="JJ10" s="301" cm="1">
        <f t="array" ref="JJ10">IF($KP10=1,INDEX($BS10:$CP10,1,MATCH("Ⅰ⑤",$BS10:$CP10,0)+5),0)</f>
        <v>0</v>
      </c>
      <c r="JK10" s="117" t="str">
        <f>IF($KP10=1,IF(AND($HT10=JJ10,$HS10=JI10),"○","×"),"")</f>
        <v/>
      </c>
      <c r="JL10" s="117" t="str">
        <f>IF(AND($KP10=1,HY10&gt;0),IF(AND($JI10=HX10,$JJ10=HY10),"○","×"),"")</f>
        <v/>
      </c>
      <c r="JM10" s="118">
        <f>SUM(DH10:DL10)</f>
        <v>0</v>
      </c>
      <c r="JN10" s="91" t="str">
        <f>IF($KP10=1,IF(AND(JM10&gt;=3,OR(JK10="○",JL10="〇")),"○",IF(AND(JM10=2,JK10="○"),"○",IF(OR(JK10="○",JL10="○"),"○","×"))),"")</f>
        <v/>
      </c>
      <c r="JO10" s="119" cm="1">
        <f t="array" ref="JO10">IF(KT10=1,INDEX($BK10:$CP10,1,MATCH("Ⅰ⑥",$BK10:$CP10,0)+7),0)</f>
        <v>0</v>
      </c>
      <c r="JP10" s="118">
        <f>SUM(DM10:DO10)</f>
        <v>0</v>
      </c>
      <c r="JQ10" s="91">
        <f t="shared" ref="JQ10" si="50">IF(E10&gt;=1,IF(JP10=IF(AND(-0.2&lt;JO10,JO10&lt;=-0.1),1,IF(AND(-0.3&lt;JO10,JO10&lt;=-0.2),2,IF(JO10&lt;=-0.3,3,0))),"○","×"),0)</f>
        <v>0</v>
      </c>
      <c r="JR10" s="90">
        <f t="shared" ref="JR10" si="51">U10</f>
        <v>0</v>
      </c>
      <c r="JS10" s="91">
        <f>COUNTIFS(BK10:CP10,"Ⅰ⑦ア")</f>
        <v>0</v>
      </c>
      <c r="JT10" s="91">
        <f>DR10</f>
        <v>0</v>
      </c>
      <c r="JU10" s="91">
        <f t="shared" ref="JU10" si="52">IF(E10&gt;=1,IF(JT10=1,IF(AND(JR10="法人以外",JS10=1),"○","×"),IF(JS10=1,"×","○")),0)</f>
        <v>0</v>
      </c>
      <c r="JV10" s="91">
        <f>COUNTIFS(BK10:CP10,"Ⅰ⑦イ")</f>
        <v>0</v>
      </c>
      <c r="JW10" s="91">
        <f>DU10</f>
        <v>0</v>
      </c>
      <c r="JX10" s="91">
        <f t="shared" ref="JX10" si="53">IF(E10&gt;=1,IF(JV10=1,IF(JW10=1,"○","×"),"○"),0)</f>
        <v>0</v>
      </c>
      <c r="JY10" s="91">
        <f>COUNTIFS(BK10:CP10,"Ⅰ⑦ウ")</f>
        <v>0</v>
      </c>
      <c r="JZ10" s="91">
        <f>ED10</f>
        <v>0</v>
      </c>
      <c r="KA10" s="91">
        <f t="shared" ref="KA10" si="54">IF(E10&gt;=1,IF(JY10=1,IF(JZ10=1,"○","×"),"○"),0)</f>
        <v>0</v>
      </c>
      <c r="KB10" s="120">
        <f t="shared" ref="KB10" si="55">AL10</f>
        <v>0</v>
      </c>
      <c r="KC10" s="121">
        <f t="shared" ref="KC10" si="56">AM10</f>
        <v>0</v>
      </c>
      <c r="KD10" s="122" t="str">
        <f>IF(KC10&gt;0,IF(AND(AL10=1,AS10="控除不可"),KC10,IF(AND(AL10=1,AS10="全額控除"),ROUNDUP(KC10*100/110,0),IF(OR(AL10=2,AL10=3),KC10,KC10))),"")</f>
        <v/>
      </c>
      <c r="KE10" s="122" t="e">
        <f>IF(KD10&gt;0,ROUNDDOWN(KD10*3/10,0),0)</f>
        <v>#VALUE!</v>
      </c>
      <c r="KF10" s="121">
        <f>AO10</f>
        <v>0</v>
      </c>
      <c r="KG10" s="121">
        <f>AM10-SUM(AO10,AQ10,AR10)</f>
        <v>0</v>
      </c>
      <c r="KH10" s="123" t="e">
        <f>MIN(KE10:KG10)</f>
        <v>#VALUE!</v>
      </c>
      <c r="KI10" s="91" t="e">
        <f>IF(KH10&gt;0,IF(KH10&gt;=AN10,"○","×"),0)</f>
        <v>#VALUE!</v>
      </c>
      <c r="KJ10" s="122">
        <f t="shared" ref="KJ10" si="57">IF(AM10&lt;&gt;"",IF(W10=1,6000000,3000000),0)</f>
        <v>0</v>
      </c>
      <c r="KK10" s="122">
        <f>IF(I10=1,SUMIFS($AN$10:$AN$330,$E$10:$E$330,E10),0)</f>
        <v>0</v>
      </c>
      <c r="KL10" s="91">
        <f t="shared" ref="KL10" si="58">IF(I10=1,IF(KJ10&gt;=KK10,"○","×"),0)</f>
        <v>0</v>
      </c>
      <c r="KM10" s="175" t="e">
        <f>IF(OR(JH10="×",JN10="×",JQ10="×",JU10="×",JX10="×",KI10="×",KA10="×",KL10="×"),"×","○")</f>
        <v>#VALUE!</v>
      </c>
      <c r="KN10" s="56"/>
      <c r="KO10" s="177">
        <f t="shared" ref="KO10:LA10" si="59">COUNTIFS($BB10:$CP10,KO$8)</f>
        <v>0</v>
      </c>
      <c r="KP10" s="91">
        <f t="shared" si="59"/>
        <v>0</v>
      </c>
      <c r="KQ10" s="91">
        <f t="shared" si="59"/>
        <v>0</v>
      </c>
      <c r="KR10" s="91">
        <f t="shared" si="59"/>
        <v>0</v>
      </c>
      <c r="KS10" s="91">
        <f t="shared" si="59"/>
        <v>0</v>
      </c>
      <c r="KT10" s="91">
        <f t="shared" si="59"/>
        <v>0</v>
      </c>
      <c r="KU10" s="91">
        <f t="shared" si="59"/>
        <v>0</v>
      </c>
      <c r="KV10" s="91">
        <f t="shared" si="59"/>
        <v>0</v>
      </c>
      <c r="KW10" s="91">
        <f t="shared" si="59"/>
        <v>0</v>
      </c>
      <c r="KX10" s="91">
        <f t="shared" si="59"/>
        <v>0</v>
      </c>
      <c r="KY10" s="91">
        <f t="shared" si="59"/>
        <v>0</v>
      </c>
      <c r="KZ10" s="91">
        <f t="shared" si="59"/>
        <v>0</v>
      </c>
      <c r="LA10" s="175">
        <f t="shared" si="59"/>
        <v>0</v>
      </c>
      <c r="LB10" s="43"/>
      <c r="LC10" s="177">
        <f>SUM(CQ10:CR10)</f>
        <v>0</v>
      </c>
      <c r="LD10" s="91">
        <f>SUM(CS10:CW10)</f>
        <v>0</v>
      </c>
      <c r="LE10" s="91">
        <f>SUM(CX10:DB10)</f>
        <v>0</v>
      </c>
      <c r="LF10" s="91">
        <f>SUM(DC10:DG10)</f>
        <v>0</v>
      </c>
      <c r="LG10" s="91">
        <f>SUM(DH10:DL10)</f>
        <v>0</v>
      </c>
      <c r="LH10" s="91">
        <f>SUM(DM10:DO10)</f>
        <v>0</v>
      </c>
      <c r="LI10" s="91">
        <f>SUM(EZ10:FI10)</f>
        <v>0</v>
      </c>
      <c r="LJ10" s="91">
        <f>SUM(FJ10:FS10)</f>
        <v>0</v>
      </c>
      <c r="LK10" s="91">
        <f>SUM(FU10:FW10)</f>
        <v>0</v>
      </c>
      <c r="LL10" s="91">
        <f>SUM(GB10:GK10)</f>
        <v>0</v>
      </c>
      <c r="LM10" s="175">
        <f>SUM(GL10:GN10)</f>
        <v>0</v>
      </c>
    </row>
    <row r="11" spans="1:325" s="20" customFormat="1" ht="24" customHeight="1">
      <c r="A11" s="43">
        <f t="shared" ref="A11:A38" si="60">D11*1000000+C11*10000+P11*100</f>
        <v>0</v>
      </c>
      <c r="B11" s="43">
        <f t="shared" ref="B11:B38" si="61">IF(L11&lt;&gt;"",IF(L11&lt;&gt;L10,B10+1,B10),0)</f>
        <v>0</v>
      </c>
      <c r="C11" s="43">
        <f t="shared" ref="C11:C38" si="62">IF(N11&lt;&gt;"",IF(N11&lt;&gt;N10,C10+1,C10),0)</f>
        <v>0</v>
      </c>
      <c r="D11" s="43">
        <f t="shared" ref="D11:D38" si="63">IF(M11&lt;&gt;"",IF(M11&lt;&gt;M10,D10+1,D10),0)</f>
        <v>0</v>
      </c>
      <c r="E11" s="43">
        <f t="shared" ref="E11:E38" si="64">IF(Q11&lt;&gt;"",IF(OR(Q11&lt;&gt;Q10,N11&lt;&gt;N10),E10+1,E10),0)</f>
        <v>0</v>
      </c>
      <c r="F11" s="43">
        <f t="shared" si="1"/>
        <v>0</v>
      </c>
      <c r="G11" s="43">
        <f t="shared" ref="G11:G38" si="65">IF(N11&lt;&gt;"",IF(N11&lt;&gt;N10,1,0),0)</f>
        <v>0</v>
      </c>
      <c r="H11" s="43">
        <f t="shared" ref="H11:H38" si="66">IF(M11&lt;&gt;"",IF(M11&lt;&gt;M10,1,0),0)</f>
        <v>0</v>
      </c>
      <c r="I11" s="43">
        <f t="shared" ref="I11:I38" si="67">IF(Q11&lt;&gt;"",IF(Q11&lt;&gt;Q10,1,IF(AND(N10&lt;&gt;"",N11&lt;&gt;N10),1,0)),0)</f>
        <v>0</v>
      </c>
      <c r="J11" s="43">
        <f t="shared" si="2"/>
        <v>0</v>
      </c>
      <c r="K11" s="86">
        <f t="shared" ref="K11:K38" si="68">IF(T11&lt;&gt;0,ROW()-9,0)</f>
        <v>0</v>
      </c>
      <c r="L11" s="206"/>
      <c r="M11" s="205"/>
      <c r="N11" s="207"/>
      <c r="O11" s="306"/>
      <c r="P11" s="224"/>
      <c r="Q11" s="250"/>
      <c r="R11" s="250"/>
      <c r="S11" s="225"/>
      <c r="T11" s="225"/>
      <c r="U11" s="109"/>
      <c r="V11" s="89"/>
      <c r="W11" s="196">
        <f>IF(I11=1,IF(P11=1,IF(OR((AND(OR(T11=1,T11=2,8&lt;=T11,T11&lt;=14),HT11&gt;=20)),(AND(OR(T11=3,T11=6),HT11&gt;=5)),(AND(T11=5,HT11&gt;=3)),(AND(OR(T11=4,T11=7),HT11&gt;=1))),1,0),0),IF(E11&gt;=1,SUMIFS(W$10:W$328,E$10:E$328,E11,I$10:I$328,1),0))</f>
        <v>0</v>
      </c>
      <c r="X11" s="226"/>
      <c r="Y11" s="187"/>
      <c r="Z11" s="99">
        <f t="shared" ref="Z11:Z38" si="69">IF(AND(I11=1,1&lt;=T11,T11&lt;=7),1,0)</f>
        <v>0</v>
      </c>
      <c r="AA11" s="99">
        <f t="shared" ref="AA11:AA38" si="70">IF(HT11&gt;0,IF(AND(I11=1,1&lt;=T11,T11&lt;=7,BG11/HT11&gt;=500000),1,0),0)</f>
        <v>0</v>
      </c>
      <c r="AB11" s="263">
        <f t="shared" ref="AB11:AB38" si="71">IF(AND(I11=1,HS11&lt;=HT11),1,0)</f>
        <v>0</v>
      </c>
      <c r="AC11" s="265"/>
      <c r="AD11" s="91"/>
      <c r="AE11" s="89"/>
      <c r="AF11" s="251"/>
      <c r="AG11" s="252"/>
      <c r="AH11" s="120"/>
      <c r="AI11" s="253"/>
      <c r="AJ11" s="231"/>
      <c r="AK11" s="229"/>
      <c r="AL11" s="185"/>
      <c r="AM11" s="254"/>
      <c r="AN11" s="201">
        <f t="shared" si="5"/>
        <v>0</v>
      </c>
      <c r="AO11" s="255"/>
      <c r="AP11" s="201">
        <f t="shared" si="6"/>
        <v>0</v>
      </c>
      <c r="AQ11" s="255"/>
      <c r="AR11" s="255"/>
      <c r="AS11" s="183"/>
      <c r="AT11" s="100" t="str">
        <f t="shared" si="7"/>
        <v/>
      </c>
      <c r="AU11" s="184" t="str">
        <f t="shared" si="8"/>
        <v/>
      </c>
      <c r="AV11" s="185"/>
      <c r="AW11" s="234"/>
      <c r="AX11" s="272"/>
      <c r="AY11" s="101"/>
      <c r="AZ11" s="102">
        <f t="shared" si="9"/>
        <v>0</v>
      </c>
      <c r="BA11" s="102">
        <f t="shared" si="10"/>
        <v>0</v>
      </c>
      <c r="BB11" s="116" t="str">
        <f t="shared" si="11"/>
        <v/>
      </c>
      <c r="BC11" s="103"/>
      <c r="BD11" s="256"/>
      <c r="BE11" s="256"/>
      <c r="BF11" s="256"/>
      <c r="BG11" s="256"/>
      <c r="BH11" s="104" t="str">
        <f>IF(BB11&lt;&gt;"",VLOOKUP(BB11,'（様式１号）３整理番号表'!$U$4:$W$17,3,FALSE),"")</f>
        <v/>
      </c>
      <c r="BI11" s="238">
        <f t="shared" ref="BI11:BI38" si="72">IF(OR(BD11="",BD11&lt;0),0,(ROUNDDOWN((BG11-BD11)/BD11,3)))</f>
        <v>0</v>
      </c>
      <c r="BJ11" s="256">
        <f t="shared" ref="BJ11:BJ38" si="73">IF(BB11&lt;&gt;0,IF(BG11&lt;0,0,IF(BD11&lt;=0,BG11,BG11-BD11)),0)</f>
        <v>0</v>
      </c>
      <c r="BK11" s="105"/>
      <c r="BL11" s="103"/>
      <c r="BM11" s="256"/>
      <c r="BN11" s="256"/>
      <c r="BO11" s="256"/>
      <c r="BP11" s="256"/>
      <c r="BQ11" s="104" t="str">
        <f>IF(BK11&lt;&gt;"",VLOOKUP(BK11,'（様式１号）３整理番号表'!$U$4:$W$12,3,FALSE),"")</f>
        <v/>
      </c>
      <c r="BR11" s="238">
        <f t="shared" ref="BR11:BR38" si="74">IF(OR(BM11="",BM11&lt;0),0,(ROUNDDOWN((BP11-BM11)/BM11,3)))</f>
        <v>0</v>
      </c>
      <c r="BS11" s="105"/>
      <c r="BT11" s="103"/>
      <c r="BU11" s="256"/>
      <c r="BV11" s="256"/>
      <c r="BW11" s="256"/>
      <c r="BX11" s="256"/>
      <c r="BY11" s="104" t="str">
        <f>IF(BS11&lt;&gt;"",VLOOKUP(BS11,'（様式１号）３整理番号表'!$U$4:$W$12,3,FALSE),"")</f>
        <v/>
      </c>
      <c r="BZ11" s="238">
        <f t="shared" ref="BZ11:BZ38" si="75">IF(OR(BU11="",BU11&lt;0),0,(ROUNDDOWN((BX11-BU11)/BU11,3)))</f>
        <v>0</v>
      </c>
      <c r="CA11" s="105"/>
      <c r="CB11" s="103"/>
      <c r="CC11" s="275"/>
      <c r="CD11" s="275"/>
      <c r="CE11" s="275"/>
      <c r="CF11" s="275"/>
      <c r="CG11" s="104" t="str">
        <f>IF(CA11&lt;&gt;"",VLOOKUP(CA11,'（様式１号）３整理番号表'!$U$4:$W$12,3,FALSE),"")</f>
        <v/>
      </c>
      <c r="CH11" s="202">
        <f t="shared" ref="CH11:CH38" si="76">IF(OR(CC11="",CC11&lt;0),0,(ROUNDDOWN((CF11-CC11)/CC11,3)))</f>
        <v>0</v>
      </c>
      <c r="CI11" s="105"/>
      <c r="CJ11" s="103"/>
      <c r="CK11" s="235"/>
      <c r="CL11" s="235"/>
      <c r="CM11" s="235"/>
      <c r="CN11" s="235"/>
      <c r="CO11" s="104" t="str">
        <f>IF(CI11&lt;&gt;"",VLOOKUP(CI11,'（様式１号）３整理番号表'!$U$4:$W$12,3,FALSE),"")</f>
        <v/>
      </c>
      <c r="CP11" s="202">
        <f t="shared" ref="CP11:CP38" si="77">IF(OR(CK11="",CK11&lt;0),0,(ROUNDDOWN((CN11-CK11)/CK11,3)))</f>
        <v>0</v>
      </c>
      <c r="CQ11" s="116">
        <f t="shared" ref="CQ11:CQ38" si="78">IF(AND($BB11="Ⅰ①",$DV11&lt;&gt;2,3000000&lt;=$BD11,$BD11&lt;6000000),1,0)</f>
        <v>0</v>
      </c>
      <c r="CR11" s="116">
        <f t="shared" ref="CR11:CR38" si="79">IF(AND($BB11="Ⅰ①",$DV11&lt;&gt;2,6000000&lt;=$BD11),2,0)</f>
        <v>0</v>
      </c>
      <c r="CS11" s="116">
        <f t="shared" ref="CS11:CS38" si="80">IF(AND($BB11="Ⅰ①",$DV11&lt;&gt;2,0.03&lt;=$BI11,$BI11&lt;0.1),1,0)</f>
        <v>0</v>
      </c>
      <c r="CT11" s="116">
        <f t="shared" ref="CT11:CT38" si="81">IF(AND($BB11="Ⅰ①",$DV11&lt;&gt;2,0.1&lt;=$BI11,$BI11&lt;0.15),2,0)</f>
        <v>0</v>
      </c>
      <c r="CU11" s="116">
        <f t="shared" ref="CU11:CU38" si="82">IF(AND($BB11="Ⅰ①",$DV11&lt;&gt;2,0.15&lt;=$BI11,$BI11&lt;0.2),3,0)</f>
        <v>0</v>
      </c>
      <c r="CV11" s="116">
        <f t="shared" ref="CV11:CV38" si="83">IF(AND($BB11="Ⅰ①",$DV11&lt;&gt;2,0.2&lt;=$BI11,$BI11&lt;0.3),4,0)</f>
        <v>0</v>
      </c>
      <c r="CW11" s="116">
        <f t="shared" ref="CW11:CW38" si="84">IF(AND($BB11="Ⅰ①",$DV11&lt;&gt;2,0.3&lt;=$BI11),5,0)</f>
        <v>0</v>
      </c>
      <c r="CX11" s="116">
        <f t="shared" ref="CX11:CX38" si="85">IF(AND($BB11="Ⅰ①",$DV11&lt;&gt;2,1000000&lt;=$BJ11,$BJ11&lt;2000000),1,0)</f>
        <v>0</v>
      </c>
      <c r="CY11" s="116">
        <f t="shared" ref="CY11:CY38" si="86">IF(AND($BB11="Ⅰ①",$DV11&lt;&gt;2,2000000&lt;=$BJ11,$BJ11&lt;3000000),2,0)</f>
        <v>0</v>
      </c>
      <c r="CZ11" s="116">
        <f t="shared" ref="CZ11:CZ38" si="87">IF(AND($BB11="Ⅰ①",$DV11&lt;&gt;2,3000000&lt;=$BJ11,$BJ11&lt;4000000),3,0)</f>
        <v>0</v>
      </c>
      <c r="DA11" s="116">
        <f t="shared" ref="DA11:DA38" si="88">IF(AND($BB11="Ⅰ①",$DV11&lt;&gt;2,4000000&lt;=$BJ11,$BJ11&lt;5000000),4,0)</f>
        <v>0</v>
      </c>
      <c r="DB11" s="116">
        <f t="shared" ref="DB11:DB38" si="89">IF(AND($BB11="Ⅰ①",$DV11&lt;&gt;2,5000000&lt;=$BJ11),5,0)</f>
        <v>0</v>
      </c>
      <c r="DC11" s="190"/>
      <c r="DD11" s="190" t="s">
        <v>40</v>
      </c>
      <c r="DE11" s="190" t="s">
        <v>40</v>
      </c>
      <c r="DF11" s="190" t="s">
        <v>40</v>
      </c>
      <c r="DG11" s="190"/>
      <c r="DH11" s="236">
        <f t="shared" ref="DH11:DH38" si="90">IF($S11=5,0,IF(SUM(IF(AND(HR11=1,4&lt;=$HU11),1,0),IK11,IP11)&gt;=1,5,0))</f>
        <v>0</v>
      </c>
      <c r="DI11" s="236">
        <f t="shared" ref="DI11:DI38" si="91">IF($S11=5,0,IF(SUM(IF(AND(HR11=1,2&lt;=$HU11,$HU11&lt;4,DH11=0),1,0),IL11,IQ11)&gt;=1,4,0))</f>
        <v>0</v>
      </c>
      <c r="DJ11" s="236">
        <f t="shared" ref="DJ11:DJ38" si="92">IF($S11=5,0,IF(SUM(IF(OR(AND(HR11=1,0&lt;$HU11,DH11+DI11=0),AND(HR11&lt;&gt;1,4&lt;=HU11),AND(HR11=1,HW11=1,0&lt;HX11,(HY11-HX11)&gt;0)),1,0),IM11,IR11)&gt;=1,3,0))</f>
        <v>0</v>
      </c>
      <c r="DK11" s="236">
        <f t="shared" ref="DK11:DK38" si="93">IF($S11=5,0,IF(SUM(IF(OR(AND(HR11=1,DH11+DI11+DJ11=0),AND(HR11&lt;&gt;1,2&lt;=HU11,HU11&lt;4)),1,0),IN11,IS11)&gt;=1,2,0))</f>
        <v>0</v>
      </c>
      <c r="DL11" s="236">
        <f t="shared" ref="DL11:DL38" si="94">IF($S11=5,0,IF(SUM(IF(OR(AND(0&lt;$HU11,DH11+DI11+DJ11+DK11=0),AND(DH11+DI11+DJ11+DK11=0,IU11=1)),1,0),IO11,IT11)&gt;=1,1,0))</f>
        <v>0</v>
      </c>
      <c r="DM11" s="236">
        <f t="shared" ref="DM11:DM38" si="95">IF(AND(-0.2&lt;JO11,JO11&lt;=-0.1),1,0)</f>
        <v>0</v>
      </c>
      <c r="DN11" s="236">
        <f t="shared" ref="DN11:DN38" si="96">IF(AND(-0.5&lt;JO11,JO11&lt;=-0.2),2,0)</f>
        <v>0</v>
      </c>
      <c r="DO11" s="236">
        <f t="shared" ref="DO11:DO38" si="97">IF(JO11&lt;=-0.5,3,0)</f>
        <v>0</v>
      </c>
      <c r="DP11" s="191">
        <f t="shared" ref="DP11:DP38" si="98">MAX(DQ11:DR11)</f>
        <v>0</v>
      </c>
      <c r="DQ11" s="191">
        <f t="shared" ref="DQ11:DQ38" si="99">IF(AND(I11=1,U11="法人",S11&lt;&gt;5),2,0)</f>
        <v>0</v>
      </c>
      <c r="DR11" s="89"/>
      <c r="DS11" s="89"/>
      <c r="DT11" s="89"/>
      <c r="DU11" s="89"/>
      <c r="DV11" s="89"/>
      <c r="DW11" s="89"/>
      <c r="DX11" s="89"/>
      <c r="DY11" s="89"/>
      <c r="DZ11" s="89"/>
      <c r="EA11" s="257"/>
      <c r="EB11" s="89"/>
      <c r="EC11" s="89"/>
      <c r="ED11" s="89"/>
      <c r="EE11" s="89"/>
      <c r="EF11" s="89"/>
      <c r="EG11" s="89"/>
      <c r="EH11" s="287"/>
      <c r="EI11" s="287"/>
      <c r="EJ11" s="238">
        <f t="shared" ref="EJ11:EJ38" si="100">IF(EH11&gt;0,ROUNDDOWN(EI11/EH11,3),0)</f>
        <v>0</v>
      </c>
      <c r="EK11" s="239">
        <f t="shared" ref="EK11:EK38" si="101">IF(EJ11&gt;=0.8,2,0)</f>
        <v>0</v>
      </c>
      <c r="EL11" s="287"/>
      <c r="EM11" s="287"/>
      <c r="EN11" s="238">
        <f t="shared" ref="EN11:EN38" si="102">IF(EL11&gt;0,ROUNDDOWN(EM11/EL11,3),0)</f>
        <v>0</v>
      </c>
      <c r="EO11" s="287"/>
      <c r="EP11" s="287"/>
      <c r="EQ11" s="238">
        <f t="shared" ref="EQ11:EQ38" si="103">IF(EO11&gt;0,ROUNDDOWN(EP11/EO11,3),0)</f>
        <v>0</v>
      </c>
      <c r="ER11" s="239">
        <f t="shared" ref="ER11:ER38" si="104">IF(AND(EM11&gt;0,EP11&gt;0),IF((EP11/EO11-EM11/EL11)&gt;=0.1,1,0),0)</f>
        <v>0</v>
      </c>
      <c r="ES11" s="240"/>
      <c r="ET11" s="241">
        <f t="shared" ref="ET11:ET38" si="105">IF(ES11&gt;0,EP11-ES11,0)</f>
        <v>0</v>
      </c>
      <c r="EU11" s="242"/>
      <c r="EV11" s="243">
        <f t="shared" ref="EV11:EV38" si="106">IF(0&lt;ET11,IF(AND(0.3&lt;=EU11/ET11,EU11/ET11&lt;0.5),1,0),0)</f>
        <v>0</v>
      </c>
      <c r="EW11" s="243">
        <f t="shared" ref="EW11:EW38" si="107">IF(0&lt;ET11,IF(AND(0.5&lt;=EU11/ET11,EU11/ET11&lt;0.8),2,0),0)</f>
        <v>0</v>
      </c>
      <c r="EX11" s="243">
        <f t="shared" ref="EX11:EX38" si="108">IF(0&lt;ET11,IF(0.8&lt;=EU11/ET11,3,0),0)</f>
        <v>0</v>
      </c>
      <c r="EY11" s="312">
        <f t="shared" ref="EY11:EY38" si="109">SUM(CQ11:DP11,DS11:EG11,EK11,ER11,EV11:EX11)</f>
        <v>0</v>
      </c>
      <c r="EZ11" s="314">
        <f t="shared" si="13"/>
        <v>0</v>
      </c>
      <c r="FA11" s="314">
        <f t="shared" si="14"/>
        <v>0</v>
      </c>
      <c r="FB11" s="314">
        <f t="shared" si="15"/>
        <v>0</v>
      </c>
      <c r="FC11" s="314">
        <f t="shared" si="16"/>
        <v>0</v>
      </c>
      <c r="FD11" s="314">
        <f t="shared" si="17"/>
        <v>0</v>
      </c>
      <c r="FE11" s="314">
        <f t="shared" si="18"/>
        <v>0</v>
      </c>
      <c r="FF11" s="314">
        <f t="shared" si="19"/>
        <v>0</v>
      </c>
      <c r="FG11" s="314">
        <f t="shared" si="20"/>
        <v>0</v>
      </c>
      <c r="FH11" s="314">
        <f t="shared" si="21"/>
        <v>0</v>
      </c>
      <c r="FI11" s="314">
        <f t="shared" si="22"/>
        <v>0</v>
      </c>
      <c r="FJ11" s="112">
        <f t="shared" si="23"/>
        <v>0</v>
      </c>
      <c r="FK11" s="112">
        <f t="shared" si="24"/>
        <v>0</v>
      </c>
      <c r="FL11" s="112">
        <f t="shared" si="25"/>
        <v>0</v>
      </c>
      <c r="FM11" s="112">
        <f t="shared" si="26"/>
        <v>0</v>
      </c>
      <c r="FN11" s="112">
        <f t="shared" si="27"/>
        <v>0</v>
      </c>
      <c r="FO11" s="112">
        <f t="shared" si="28"/>
        <v>0</v>
      </c>
      <c r="FP11" s="112">
        <f t="shared" si="29"/>
        <v>0</v>
      </c>
      <c r="FQ11" s="112">
        <f t="shared" si="30"/>
        <v>0</v>
      </c>
      <c r="FR11" s="112">
        <f t="shared" si="31"/>
        <v>0</v>
      </c>
      <c r="FS11" s="112">
        <f t="shared" si="32"/>
        <v>0</v>
      </c>
      <c r="FT11" s="292"/>
      <c r="FU11" s="293"/>
      <c r="FV11" s="293"/>
      <c r="FW11" s="293"/>
      <c r="FX11" s="292"/>
      <c r="FY11" s="259">
        <f t="shared" ref="FY11:FY38" si="110">EK11</f>
        <v>0</v>
      </c>
      <c r="FZ11" s="259">
        <f t="shared" ref="FZ11:FZ38" si="111">SUM(ER11,EV11:EX11)</f>
        <v>0</v>
      </c>
      <c r="GA11" s="309">
        <f t="shared" ref="GA11:GA38" si="112">SUM(EZ11:FS11,FU11:FZ11)</f>
        <v>0</v>
      </c>
      <c r="GB11" s="99">
        <f t="shared" si="33"/>
        <v>0</v>
      </c>
      <c r="GC11" s="99">
        <f t="shared" si="34"/>
        <v>0</v>
      </c>
      <c r="GD11" s="99">
        <f t="shared" si="35"/>
        <v>0</v>
      </c>
      <c r="GE11" s="99">
        <f t="shared" si="36"/>
        <v>0</v>
      </c>
      <c r="GF11" s="99">
        <f t="shared" si="37"/>
        <v>0</v>
      </c>
      <c r="GG11" s="99">
        <f t="shared" si="38"/>
        <v>0</v>
      </c>
      <c r="GH11" s="99">
        <f t="shared" si="39"/>
        <v>0</v>
      </c>
      <c r="GI11" s="99">
        <f t="shared" si="40"/>
        <v>0</v>
      </c>
      <c r="GJ11" s="99">
        <f t="shared" si="41"/>
        <v>0</v>
      </c>
      <c r="GK11" s="99">
        <f t="shared" si="42"/>
        <v>0</v>
      </c>
      <c r="GL11" s="116">
        <f t="shared" ref="GL11:GL38" si="113">IF($AC11=1,DM11,0)</f>
        <v>0</v>
      </c>
      <c r="GM11" s="116">
        <f t="shared" ref="GM11:GM38" si="114">IF($AC11=1,DN11,0)</f>
        <v>0</v>
      </c>
      <c r="GN11" s="116">
        <f t="shared" ref="GN11:GN38" si="115">IF($AC11=1,DO11,0)</f>
        <v>0</v>
      </c>
      <c r="GO11" s="116">
        <f t="shared" ref="GO11:GO38" si="116">IF($AC11=1,DP11,0)</f>
        <v>0</v>
      </c>
      <c r="GP11" s="116">
        <f t="shared" ref="GP11:GP38" si="117">IF($AC11=1,DQ11,0)</f>
        <v>0</v>
      </c>
      <c r="GQ11" s="116">
        <f t="shared" ref="GQ11:GQ38" si="118">IF($AC11=1,DR11,0)</f>
        <v>0</v>
      </c>
      <c r="GR11" s="116">
        <f t="shared" ref="GR11:GR38" si="119">IF($AC11=1,DS11,0)</f>
        <v>0</v>
      </c>
      <c r="GS11" s="116">
        <f t="shared" ref="GS11:GS38" si="120">IF($AC11=1,DT11,0)</f>
        <v>0</v>
      </c>
      <c r="GT11" s="116">
        <f t="shared" ref="GT11:GT38" si="121">IF($AC11=1,DU11,0)</f>
        <v>0</v>
      </c>
      <c r="GU11" s="116">
        <f t="shared" ref="GU11:GU38" si="122">IF($AC11=1,DV11,0)</f>
        <v>0</v>
      </c>
      <c r="GV11" s="116">
        <f t="shared" ref="GV11:GV38" si="123">IF($AC11=1,DW11,0)</f>
        <v>0</v>
      </c>
      <c r="GW11" s="116">
        <f t="shared" ref="GW11:GW38" si="124">IF($AC11=1,DX11,0)</f>
        <v>0</v>
      </c>
      <c r="GX11" s="116">
        <f t="shared" ref="GX11:GX38" si="125">IF($AC11=1,DY11,0)</f>
        <v>0</v>
      </c>
      <c r="GY11" s="116">
        <f t="shared" ref="GY11:GY38" si="126">IF($AC11=1,DZ11,0)</f>
        <v>0</v>
      </c>
      <c r="GZ11" s="116">
        <f t="shared" ref="GZ11:GZ38" si="127">IF($AC11=1,EA11,0)</f>
        <v>0</v>
      </c>
      <c r="HA11" s="116">
        <f t="shared" ref="HA11:HA38" si="128">IF($AC11=1,EB11,0)</f>
        <v>0</v>
      </c>
      <c r="HB11" s="116">
        <f t="shared" ref="HB11:HB38" si="129">IF($AC11=1,EC11,0)</f>
        <v>0</v>
      </c>
      <c r="HC11" s="116">
        <f t="shared" ref="HC11:HC38" si="130">IF($AC11=1,ED11,0)</f>
        <v>0</v>
      </c>
      <c r="HD11" s="116">
        <f t="shared" ref="HD11:HD38" si="131">IF($AC11=1,EE11,0)</f>
        <v>0</v>
      </c>
      <c r="HE11" s="116">
        <f t="shared" ref="HE11:HE38" si="132">IF($AC11=1,EF11,0)</f>
        <v>0</v>
      </c>
      <c r="HF11" s="116">
        <f t="shared" ref="HF11:HF38" si="133">IF($AC11=1,EG11,0)</f>
        <v>0</v>
      </c>
      <c r="HG11" s="258"/>
      <c r="HH11" s="258"/>
      <c r="HI11" s="260">
        <f t="shared" ref="HI11:HI38" si="134">IF(AND(AC11&gt;0,OR(HH11="中間農業地域",HH11="山間農業地域")),2,0)</f>
        <v>0</v>
      </c>
      <c r="HJ11" s="240"/>
      <c r="HK11" s="242"/>
      <c r="HL11" s="241">
        <f t="shared" ref="HL11:HL38" si="135">IF(AND(KK11&gt;0,HK11&gt;0),HJ11/HK11,0)</f>
        <v>0</v>
      </c>
      <c r="HM11" s="243">
        <f t="shared" ref="HM11:HM38" si="136">IF(AND(0.1&lt;=HL11-1,HL11-1&lt;0.2),1,0)</f>
        <v>0</v>
      </c>
      <c r="HN11" s="243">
        <f t="shared" ref="HN11:HN38" si="137">IF(AND(0.2&lt;=HL11-1,HL11-1&lt;0.3),2,0)</f>
        <v>0</v>
      </c>
      <c r="HO11" s="247">
        <f t="shared" ref="HO11:HO38" si="138">IF(AND(0.3&lt;=HL11-1),3,0)</f>
        <v>0</v>
      </c>
      <c r="HP11" s="261">
        <f t="shared" ref="HP11:HP38" si="139">SUM(GB11:GO11,GR11:HG11,HI11,HM11:HO11)</f>
        <v>0</v>
      </c>
      <c r="HQ11" s="43"/>
      <c r="HR11" s="250"/>
      <c r="HS11" s="301"/>
      <c r="HT11" s="301"/>
      <c r="HU11" s="316">
        <f t="shared" ref="HU11:HU38" si="140">HT11-HS11</f>
        <v>0</v>
      </c>
      <c r="HV11" s="317">
        <f t="shared" ref="HV11:HV38" si="141">IF(HS11&lt;&gt;0,ROUNDDOWN(HU11/HS11,4),0)</f>
        <v>0</v>
      </c>
      <c r="HW11" s="318"/>
      <c r="HX11" s="319"/>
      <c r="HY11" s="319"/>
      <c r="HZ11" s="320" t="str">
        <f t="shared" ref="HZ11:HZ38" si="142">IF(I11=1,T11,"")</f>
        <v/>
      </c>
      <c r="IA11" s="321">
        <f>IF(OR(AND(1&lt;=HZ11,HZ11&lt;=3),HZ11=6),VLOOKUP(HZ11,'（様式１号）３整理番号表'!$J$5:$K$59,2,FALSE),0)</f>
        <v>0</v>
      </c>
      <c r="IB11" s="321">
        <f>IF(OR(HZ11=4,HZ11=7),VLOOKUP(HZ11,'（様式１号）３整理番号表'!$J$5:$K$59,2,FALSE),0)</f>
        <v>0</v>
      </c>
      <c r="IC11" s="321">
        <f>IF(HZ11=5,VLOOKUP(HZ11,'（様式１号）３整理番号表'!$J$5:$K$59,2,FALSE),0)</f>
        <v>0</v>
      </c>
      <c r="ID11" s="321">
        <f>IF(AND(8&lt;=HZ11,HZ11&lt;=13),VLOOKUP(HZ11,'（様式１号）３整理番号表'!$J$5:$K$59,2,FALSE),0)</f>
        <v>0</v>
      </c>
      <c r="IE11" s="320">
        <f t="shared" ref="IE11:IE38" si="143">IF(IA11&lt;&gt;0,1,IF(IB11&lt;&gt;0,2,IF(IC11&lt;&gt;0,3,IF(ID11&lt;&gt;0,4,0))))</f>
        <v>0</v>
      </c>
      <c r="IF11" s="320">
        <f t="shared" ref="IF11:IF38" si="144">IF(AND($IE11=1,4&lt;=$HU11),1,0)</f>
        <v>0</v>
      </c>
      <c r="IG11" s="320">
        <f t="shared" ref="IG11:IG38" si="145">IF(AND($IE11=1,3&lt;=$HU11,$HU11&lt;4),1,0)</f>
        <v>0</v>
      </c>
      <c r="IH11" s="320">
        <f t="shared" ref="IH11:IH38" si="146">IF(AND($IE11=1,2&lt;=$HU11,$HU11&lt;3),1,0)</f>
        <v>0</v>
      </c>
      <c r="II11" s="320">
        <f t="shared" ref="II11:II38" si="147">IF(AND($IE11=1,1&lt;=$HU11,$HU11&lt;2),1,0)</f>
        <v>0</v>
      </c>
      <c r="IJ11" s="320">
        <f t="shared" ref="IJ11:IJ38" si="148">IF(AND($IE11=1,0&lt;$HU11,$HU11&lt;1),1,0)</f>
        <v>0</v>
      </c>
      <c r="IK11" s="320">
        <f t="shared" ref="IK11:IK38" si="149">IF(AND($IE11=2,0.2&lt;=$HV11),1,0)</f>
        <v>0</v>
      </c>
      <c r="IL11" s="320">
        <f t="shared" ref="IL11:IL38" si="150">IF(AND($IE11=2,0.15&lt;=$HV11,$HV11&lt;0.2),1,0)</f>
        <v>0</v>
      </c>
      <c r="IM11" s="320">
        <f t="shared" ref="IM11:IM38" si="151">IF(AND($IE11=2,0.1&lt;=$HV11,$HV11&lt;0.15),1,0)</f>
        <v>0</v>
      </c>
      <c r="IN11" s="320">
        <f t="shared" ref="IN11:IN38" si="152">IF(AND($IE11=2,0.05&lt;=$HV11,$HV11&lt;0.1),1,0)</f>
        <v>0</v>
      </c>
      <c r="IO11" s="320">
        <f t="shared" ref="IO11:IO38" si="153">IF(AND($IE11=2,0&lt;$HV11,$HV11&lt;0.05),1,0)</f>
        <v>0</v>
      </c>
      <c r="IP11" s="320">
        <f t="shared" ref="IP11:IP38" si="154">IF(AND($IE11=3,0.1&lt;=$HV11),1,0)</f>
        <v>0</v>
      </c>
      <c r="IQ11" s="320">
        <f t="shared" ref="IQ11:IQ38" si="155">IF(AND($IE11=3,0.075&lt;=$HV11,$HV11&lt;0.1),1,0)</f>
        <v>0</v>
      </c>
      <c r="IR11" s="320">
        <f t="shared" ref="IR11:IR38" si="156">IF(AND($IE11=3,0.05&lt;=$HV11,$HV11&lt;0.075),1,0)</f>
        <v>0</v>
      </c>
      <c r="IS11" s="320">
        <f t="shared" ref="IS11:IS38" si="157">IF(AND($IE11=3,0.025&lt;=$HV11,$HV11&lt;0.05),1,0)</f>
        <v>0</v>
      </c>
      <c r="IT11" s="320">
        <f t="shared" ref="IT11:IT38" si="158">IF(AND($IE11=3,0&lt;$HV11,$HV11&lt;0.025),1,0)</f>
        <v>0</v>
      </c>
      <c r="IU11" s="320">
        <f t="shared" ref="IU11:IU38" si="159">IF(AND($IE11=4,$HW11=1,0&lt;HX11,0&lt;(HY11-HX11)),1,0)</f>
        <v>0</v>
      </c>
      <c r="IV11" s="43"/>
      <c r="IW11" s="43"/>
      <c r="IX11" s="249"/>
      <c r="IY11" s="92">
        <f t="shared" ref="IY11:IY38" si="160">S11</f>
        <v>0</v>
      </c>
      <c r="IZ11" s="93" t="e">
        <f>VLOOKUP(IY11,'（様式１号）３整理番号表'!$B$6:$H$12,2,FALSE)</f>
        <v>#N/A</v>
      </c>
      <c r="JA11" s="91">
        <f t="shared" ref="JA11:JA38" si="161">IF(1&lt;=E11,IF(AO11&gt;0,"○","×"),0)</f>
        <v>0</v>
      </c>
      <c r="JB11" s="91">
        <f t="shared" ref="JB11:JB38" si="162">IF(1&lt;=E11,IF(AM11&gt;500000,"○","×"),0)</f>
        <v>0</v>
      </c>
      <c r="JC11" s="91">
        <f t="shared" ref="JC11:JC38" si="163">IF(1&lt;=E11,IF(AND(5&lt;AW11,AW11&lt;=20),"○","△"),0)</f>
        <v>0</v>
      </c>
      <c r="JD11" s="91">
        <f t="shared" ref="JD11:JD38" si="164">IF(AND(1&lt;=E11,0&lt;AX11),IF(AND(5&lt;=AW11,AW11&lt;=20,AX11&gt;=2),"○","×"),0)</f>
        <v>0</v>
      </c>
      <c r="JE11" s="91">
        <f t="shared" ref="JE11:JE38" si="165">IF(I11=1,IF(BB11&lt;&gt;0,"○","×"),0)</f>
        <v>0</v>
      </c>
      <c r="JF11" s="91">
        <f t="shared" ref="JF11:JF38" si="166">IF(I11=1,IF(S11=5,"サ",IF(BK11&lt;&gt;0,"○","×")),0)</f>
        <v>0</v>
      </c>
      <c r="JG11" s="91">
        <f t="shared" ref="JG11:JG38" si="167">IF(AD11&lt;&gt;0,IF(AND(AJ11&lt;&gt;0,AK11&lt;&gt;0),"○","×"),0)</f>
        <v>0</v>
      </c>
      <c r="JH11" s="91" t="str">
        <f t="shared" ref="JH11:JH38" si="168">IF(COUNTIF(JA11:JG11,"×")=0,"○","×")</f>
        <v>○</v>
      </c>
      <c r="JI11" s="301" cm="1">
        <f t="array" ref="JI11">IF($KP11=1,INDEX($BS11:$CP11,1,MATCH("Ⅰ⑤",$BS11:$CP11,0)+2),0)</f>
        <v>0</v>
      </c>
      <c r="JJ11" s="301" cm="1">
        <f t="array" ref="JJ11">IF($KP11=1,INDEX($BS11:$CP11,1,MATCH("Ⅰ⑤",$BS11:$CP11,0)+5),0)</f>
        <v>0</v>
      </c>
      <c r="JK11" s="117" t="str">
        <f t="shared" ref="JK11:JK38" si="169">IF($KP11=1,IF(AND($HT11=JJ11,$HS11=JI11),"○","×"),"")</f>
        <v/>
      </c>
      <c r="JL11" s="117" t="str">
        <f t="shared" ref="JL11:JL38" si="170">IF(AND($KP11=1,HY11&gt;0),IF(AND($JI11=HX11,$JJ11=HY11),"○","×"),"")</f>
        <v/>
      </c>
      <c r="JM11" s="118">
        <f t="shared" ref="JM11:JM38" si="171">SUM(DH11:DL11)</f>
        <v>0</v>
      </c>
      <c r="JN11" s="91" t="str">
        <f t="shared" ref="JN11:JN38" si="172">IF($KP11=1,IF(AND(JM11&gt;=3,OR(JK11="○",JL11="〇")),"○",IF(AND(JM11=2,JK11="○"),"○",IF(OR(JK11="○",JL11="○"),"○","×"))),"")</f>
        <v/>
      </c>
      <c r="JO11" s="119" cm="1">
        <f t="array" ref="JO11">IF(KT11=1,INDEX($BK11:$CP11,1,MATCH("Ⅰ⑥",$BK11:$CP11,0)+7),0)</f>
        <v>0</v>
      </c>
      <c r="JP11" s="118">
        <f t="shared" ref="JP11:JP38" si="173">SUM(DM11:DO11)</f>
        <v>0</v>
      </c>
      <c r="JQ11" s="91">
        <f t="shared" ref="JQ11:JQ38" si="174">IF(E11&gt;=1,IF(JP11=IF(AND(-0.2&lt;JO11,JO11&lt;=-0.1),1,IF(AND(-0.3&lt;JO11,JO11&lt;=-0.2),2,IF(JO11&lt;=-0.3,3,0))),"○","×"),0)</f>
        <v>0</v>
      </c>
      <c r="JR11" s="90">
        <f t="shared" ref="JR11:JR38" si="175">U11</f>
        <v>0</v>
      </c>
      <c r="JS11" s="91">
        <f t="shared" ref="JS11:JS38" si="176">COUNTIFS(BK11:CP11,"Ⅰ⑦ア")</f>
        <v>0</v>
      </c>
      <c r="JT11" s="91">
        <f t="shared" ref="JT11:JT38" si="177">DR11</f>
        <v>0</v>
      </c>
      <c r="JU11" s="91">
        <f t="shared" ref="JU11:JU38" si="178">IF(E11&gt;=1,IF(JT11=1,IF(AND(JR11="法人以外",JS11=1),"○","×"),IF(JS11=1,"×","○")),0)</f>
        <v>0</v>
      </c>
      <c r="JV11" s="91">
        <f t="shared" ref="JV11:JV38" si="179">COUNTIFS(BK11:CP11,"Ⅰ⑦イ")</f>
        <v>0</v>
      </c>
      <c r="JW11" s="91">
        <f t="shared" ref="JW11:JW38" si="180">DU11</f>
        <v>0</v>
      </c>
      <c r="JX11" s="91">
        <f t="shared" ref="JX11:JX38" si="181">IF(E11&gt;=1,IF(JV11=1,IF(JW11=1,"○","×"),"○"),0)</f>
        <v>0</v>
      </c>
      <c r="JY11" s="91">
        <f t="shared" ref="JY11:JY38" si="182">COUNTIFS(BK11:CP11,"Ⅰ⑦ウ")</f>
        <v>0</v>
      </c>
      <c r="JZ11" s="91">
        <f t="shared" ref="JZ11:JZ38" si="183">ED11</f>
        <v>0</v>
      </c>
      <c r="KA11" s="91">
        <f t="shared" ref="KA11:KA38" si="184">IF(E11&gt;=1,IF(JY11=1,IF(JZ11=1,"○","×"),"○"),0)</f>
        <v>0</v>
      </c>
      <c r="KB11" s="120">
        <f t="shared" ref="KB11:KB38" si="185">AL11</f>
        <v>0</v>
      </c>
      <c r="KC11" s="121">
        <f t="shared" ref="KC11:KC38" si="186">AM11</f>
        <v>0</v>
      </c>
      <c r="KD11" s="122" t="str">
        <f t="shared" ref="KD11:KD38" si="187">IF(KC11&gt;0,IF(AND(AL11=1,AS11="控除不可"),KC11,IF(AND(AL11=1,AS11="全額控除"),ROUNDUP(KC11*100/110,0),IF(OR(AL11=2,AL11=3),KC11,KC11))),"")</f>
        <v/>
      </c>
      <c r="KE11" s="122" t="e">
        <f t="shared" ref="KE11:KE38" si="188">IF(KD11&gt;0,ROUNDDOWN(KD11*3/10,0),0)</f>
        <v>#VALUE!</v>
      </c>
      <c r="KF11" s="121">
        <f t="shared" ref="KF11:KF38" si="189">AO11</f>
        <v>0</v>
      </c>
      <c r="KG11" s="121">
        <f t="shared" ref="KG11:KG38" si="190">AM11-SUM(AO11,AQ11,AR11)</f>
        <v>0</v>
      </c>
      <c r="KH11" s="123" t="e">
        <f t="shared" ref="KH11:KH38" si="191">MIN(KE11:KG11)</f>
        <v>#VALUE!</v>
      </c>
      <c r="KI11" s="91" t="e">
        <f t="shared" ref="KI11:KI38" si="192">IF(KH11&gt;0,IF(KH11&gt;=AN11,"○","×"),0)</f>
        <v>#VALUE!</v>
      </c>
      <c r="KJ11" s="122">
        <f t="shared" ref="KJ11:KJ38" si="193">IF(AM11&lt;&gt;"",IF(W11=1,6000000,3000000),0)</f>
        <v>0</v>
      </c>
      <c r="KK11" s="122">
        <f>IF(I11=1,SUMIFS($AN$10:$AN$330,$E$10:$E$330,E11),0)</f>
        <v>0</v>
      </c>
      <c r="KL11" s="91">
        <f t="shared" ref="KL11:KL38" si="194">IF(I11=1,IF(KJ11&gt;=KK11,"○","×"),0)</f>
        <v>0</v>
      </c>
      <c r="KM11" s="175" t="e">
        <f t="shared" ref="KM11:KM38" si="195">IF(OR(JH11="×",JN11="×",JQ11="×",JU11="×",JX11="×",KI11="×",KA11="×",KL11="×"),"×","○")</f>
        <v>#VALUE!</v>
      </c>
      <c r="KN11" s="56"/>
      <c r="KO11" s="177">
        <f t="shared" ref="KO11:LA30" si="196">COUNTIFS($BB11:$CP11,KO$8)</f>
        <v>0</v>
      </c>
      <c r="KP11" s="91">
        <f t="shared" si="196"/>
        <v>0</v>
      </c>
      <c r="KQ11" s="91">
        <f t="shared" si="196"/>
        <v>0</v>
      </c>
      <c r="KR11" s="91">
        <f t="shared" si="196"/>
        <v>0</v>
      </c>
      <c r="KS11" s="91">
        <f t="shared" si="196"/>
        <v>0</v>
      </c>
      <c r="KT11" s="91">
        <f t="shared" si="196"/>
        <v>0</v>
      </c>
      <c r="KU11" s="91">
        <f t="shared" si="196"/>
        <v>0</v>
      </c>
      <c r="KV11" s="91">
        <f t="shared" si="196"/>
        <v>0</v>
      </c>
      <c r="KW11" s="91">
        <f t="shared" si="196"/>
        <v>0</v>
      </c>
      <c r="KX11" s="91">
        <f t="shared" si="196"/>
        <v>0</v>
      </c>
      <c r="KY11" s="91">
        <f t="shared" si="196"/>
        <v>0</v>
      </c>
      <c r="KZ11" s="91">
        <f t="shared" si="196"/>
        <v>0</v>
      </c>
      <c r="LA11" s="175">
        <f t="shared" si="196"/>
        <v>0</v>
      </c>
      <c r="LB11" s="43"/>
      <c r="LC11" s="177">
        <f t="shared" ref="LC11:LC38" si="197">SUM(CQ11:CR11)</f>
        <v>0</v>
      </c>
      <c r="LD11" s="91">
        <f t="shared" ref="LD11:LD38" si="198">SUM(CS11:CW11)</f>
        <v>0</v>
      </c>
      <c r="LE11" s="91">
        <f t="shared" ref="LE11:LE38" si="199">SUM(CX11:DB11)</f>
        <v>0</v>
      </c>
      <c r="LF11" s="91">
        <f t="shared" ref="LF11:LF38" si="200">SUM(DC11:DG11)</f>
        <v>0</v>
      </c>
      <c r="LG11" s="91">
        <f t="shared" ref="LG11:LG38" si="201">SUM(DH11:DL11)</f>
        <v>0</v>
      </c>
      <c r="LH11" s="91">
        <f t="shared" ref="LH11:LH38" si="202">SUM(DM11:DO11)</f>
        <v>0</v>
      </c>
      <c r="LI11" s="91">
        <f t="shared" ref="LI11:LI38" si="203">SUM(EZ11:FI11)</f>
        <v>0</v>
      </c>
      <c r="LJ11" s="91">
        <f t="shared" ref="LJ11:LJ38" si="204">SUM(FJ11:FS11)</f>
        <v>0</v>
      </c>
      <c r="LK11" s="91">
        <f t="shared" ref="LK11:LK38" si="205">SUM(FU11:FW11)</f>
        <v>0</v>
      </c>
      <c r="LL11" s="91">
        <f t="shared" ref="LL11:LL38" si="206">SUM(GB11:GK11)</f>
        <v>0</v>
      </c>
      <c r="LM11" s="175">
        <f t="shared" ref="LM11:LM38" si="207">SUM(GL11:GN11)</f>
        <v>0</v>
      </c>
    </row>
    <row r="12" spans="1:325" s="20" customFormat="1" ht="24" customHeight="1">
      <c r="A12" s="43">
        <f t="shared" si="60"/>
        <v>0</v>
      </c>
      <c r="B12" s="43">
        <f t="shared" si="61"/>
        <v>0</v>
      </c>
      <c r="C12" s="43">
        <f t="shared" si="62"/>
        <v>0</v>
      </c>
      <c r="D12" s="43">
        <f t="shared" si="63"/>
        <v>0</v>
      </c>
      <c r="E12" s="43">
        <f t="shared" si="64"/>
        <v>0</v>
      </c>
      <c r="F12" s="43">
        <f t="shared" si="1"/>
        <v>0</v>
      </c>
      <c r="G12" s="43">
        <f t="shared" si="65"/>
        <v>0</v>
      </c>
      <c r="H12" s="43">
        <f t="shared" si="66"/>
        <v>0</v>
      </c>
      <c r="I12" s="43">
        <f t="shared" si="67"/>
        <v>0</v>
      </c>
      <c r="J12" s="43">
        <f t="shared" si="2"/>
        <v>0</v>
      </c>
      <c r="K12" s="86">
        <f t="shared" si="68"/>
        <v>0</v>
      </c>
      <c r="L12" s="206"/>
      <c r="M12" s="205"/>
      <c r="N12" s="207"/>
      <c r="O12" s="306"/>
      <c r="P12" s="224"/>
      <c r="Q12" s="250"/>
      <c r="R12" s="250"/>
      <c r="S12" s="225"/>
      <c r="T12" s="225"/>
      <c r="U12" s="109"/>
      <c r="V12" s="89"/>
      <c r="W12" s="196">
        <f>IF(I12=1,IF(P12=1,IF(OR((AND(OR(T12=1,T12=2,8&lt;=T12,T12&lt;=14),HT12&gt;=20)),(AND(OR(T12=3,T12=6),HT12&gt;=5)),(AND(T12=5,HT12&gt;=3)),(AND(OR(T12=4,T12=7),HT12&gt;=1))),1,0),0),IF(E12&gt;=1,SUMIFS(W$10:W$328,E$10:E$328,E12,I$10:I$328,1),0))</f>
        <v>0</v>
      </c>
      <c r="X12" s="226"/>
      <c r="Y12" s="187"/>
      <c r="Z12" s="99">
        <f t="shared" si="69"/>
        <v>0</v>
      </c>
      <c r="AA12" s="99">
        <f t="shared" si="70"/>
        <v>0</v>
      </c>
      <c r="AB12" s="263">
        <f t="shared" si="71"/>
        <v>0</v>
      </c>
      <c r="AC12" s="265"/>
      <c r="AD12" s="91"/>
      <c r="AE12" s="89"/>
      <c r="AF12" s="251"/>
      <c r="AG12" s="252"/>
      <c r="AH12" s="120"/>
      <c r="AI12" s="253"/>
      <c r="AJ12" s="231"/>
      <c r="AK12" s="229"/>
      <c r="AL12" s="185"/>
      <c r="AM12" s="254"/>
      <c r="AN12" s="201">
        <f t="shared" si="5"/>
        <v>0</v>
      </c>
      <c r="AO12" s="255"/>
      <c r="AP12" s="201">
        <f t="shared" si="6"/>
        <v>0</v>
      </c>
      <c r="AQ12" s="255"/>
      <c r="AR12" s="255"/>
      <c r="AS12" s="183"/>
      <c r="AT12" s="100" t="str">
        <f t="shared" si="7"/>
        <v/>
      </c>
      <c r="AU12" s="184" t="str">
        <f t="shared" si="8"/>
        <v/>
      </c>
      <c r="AV12" s="185"/>
      <c r="AW12" s="234"/>
      <c r="AX12" s="272"/>
      <c r="AY12" s="101"/>
      <c r="AZ12" s="102">
        <f t="shared" si="9"/>
        <v>0</v>
      </c>
      <c r="BA12" s="102">
        <f t="shared" si="10"/>
        <v>0</v>
      </c>
      <c r="BB12" s="116" t="str">
        <f t="shared" si="11"/>
        <v/>
      </c>
      <c r="BC12" s="103"/>
      <c r="BD12" s="256"/>
      <c r="BE12" s="256"/>
      <c r="BF12" s="256"/>
      <c r="BG12" s="256"/>
      <c r="BH12" s="104" t="str">
        <f>IF(BB12&lt;&gt;"",VLOOKUP(BB12,'（様式１号）３整理番号表'!$U$4:$W$17,3,FALSE),"")</f>
        <v/>
      </c>
      <c r="BI12" s="238">
        <f t="shared" si="72"/>
        <v>0</v>
      </c>
      <c r="BJ12" s="256">
        <f t="shared" si="73"/>
        <v>0</v>
      </c>
      <c r="BK12" s="105"/>
      <c r="BL12" s="103"/>
      <c r="BM12" s="256"/>
      <c r="BN12" s="256"/>
      <c r="BO12" s="256"/>
      <c r="BP12" s="256"/>
      <c r="BQ12" s="104" t="str">
        <f>IF(BK12&lt;&gt;"",VLOOKUP(BK12,'（様式１号）３整理番号表'!$U$4:$W$12,3,FALSE),"")</f>
        <v/>
      </c>
      <c r="BR12" s="238">
        <f t="shared" si="74"/>
        <v>0</v>
      </c>
      <c r="BS12" s="105"/>
      <c r="BT12" s="103"/>
      <c r="BU12" s="256"/>
      <c r="BV12" s="256"/>
      <c r="BW12" s="256"/>
      <c r="BX12" s="256"/>
      <c r="BY12" s="104" t="str">
        <f>IF(BS12&lt;&gt;"",VLOOKUP(BS12,'（様式１号）３整理番号表'!$U$4:$W$12,3,FALSE),"")</f>
        <v/>
      </c>
      <c r="BZ12" s="238">
        <f t="shared" si="75"/>
        <v>0</v>
      </c>
      <c r="CA12" s="105"/>
      <c r="CB12" s="103"/>
      <c r="CC12" s="275"/>
      <c r="CD12" s="275"/>
      <c r="CE12" s="275"/>
      <c r="CF12" s="275"/>
      <c r="CG12" s="104" t="str">
        <f>IF(CA12&lt;&gt;"",VLOOKUP(CA12,'（様式１号）３整理番号表'!$U$4:$W$12,3,FALSE),"")</f>
        <v/>
      </c>
      <c r="CH12" s="202">
        <f t="shared" si="76"/>
        <v>0</v>
      </c>
      <c r="CI12" s="105"/>
      <c r="CJ12" s="103"/>
      <c r="CK12" s="235"/>
      <c r="CL12" s="235"/>
      <c r="CM12" s="235"/>
      <c r="CN12" s="235"/>
      <c r="CO12" s="104" t="str">
        <f>IF(CI12&lt;&gt;"",VLOOKUP(CI12,'（様式１号）３整理番号表'!$U$4:$W$12,3,FALSE),"")</f>
        <v/>
      </c>
      <c r="CP12" s="202">
        <f t="shared" si="77"/>
        <v>0</v>
      </c>
      <c r="CQ12" s="116">
        <f t="shared" si="78"/>
        <v>0</v>
      </c>
      <c r="CR12" s="116">
        <f t="shared" si="79"/>
        <v>0</v>
      </c>
      <c r="CS12" s="116">
        <f t="shared" si="80"/>
        <v>0</v>
      </c>
      <c r="CT12" s="116">
        <f t="shared" si="81"/>
        <v>0</v>
      </c>
      <c r="CU12" s="116">
        <f t="shared" si="82"/>
        <v>0</v>
      </c>
      <c r="CV12" s="116">
        <f t="shared" si="83"/>
        <v>0</v>
      </c>
      <c r="CW12" s="116">
        <f t="shared" si="84"/>
        <v>0</v>
      </c>
      <c r="CX12" s="116">
        <f t="shared" si="85"/>
        <v>0</v>
      </c>
      <c r="CY12" s="116">
        <f t="shared" si="86"/>
        <v>0</v>
      </c>
      <c r="CZ12" s="116">
        <f t="shared" si="87"/>
        <v>0</v>
      </c>
      <c r="DA12" s="116">
        <f t="shared" si="88"/>
        <v>0</v>
      </c>
      <c r="DB12" s="116">
        <f t="shared" si="89"/>
        <v>0</v>
      </c>
      <c r="DC12" s="190"/>
      <c r="DD12" s="190" t="s">
        <v>40</v>
      </c>
      <c r="DE12" s="190" t="s">
        <v>40</v>
      </c>
      <c r="DF12" s="190" t="s">
        <v>40</v>
      </c>
      <c r="DG12" s="190"/>
      <c r="DH12" s="236">
        <f t="shared" si="90"/>
        <v>0</v>
      </c>
      <c r="DI12" s="236">
        <f t="shared" si="91"/>
        <v>0</v>
      </c>
      <c r="DJ12" s="236">
        <f t="shared" si="92"/>
        <v>0</v>
      </c>
      <c r="DK12" s="236">
        <f t="shared" si="93"/>
        <v>0</v>
      </c>
      <c r="DL12" s="236">
        <f t="shared" si="94"/>
        <v>0</v>
      </c>
      <c r="DM12" s="236">
        <f t="shared" si="95"/>
        <v>0</v>
      </c>
      <c r="DN12" s="236">
        <f t="shared" si="96"/>
        <v>0</v>
      </c>
      <c r="DO12" s="236">
        <f t="shared" si="97"/>
        <v>0</v>
      </c>
      <c r="DP12" s="191">
        <f t="shared" si="98"/>
        <v>0</v>
      </c>
      <c r="DQ12" s="191">
        <f t="shared" si="99"/>
        <v>0</v>
      </c>
      <c r="DR12" s="89"/>
      <c r="DS12" s="89"/>
      <c r="DT12" s="89"/>
      <c r="DU12" s="89"/>
      <c r="DV12" s="89"/>
      <c r="DW12" s="89"/>
      <c r="DX12" s="89"/>
      <c r="DY12" s="89"/>
      <c r="DZ12" s="89"/>
      <c r="EA12" s="257"/>
      <c r="EB12" s="89"/>
      <c r="EC12" s="89"/>
      <c r="ED12" s="89"/>
      <c r="EE12" s="89"/>
      <c r="EF12" s="89"/>
      <c r="EG12" s="89"/>
      <c r="EH12" s="287"/>
      <c r="EI12" s="287"/>
      <c r="EJ12" s="238">
        <f t="shared" si="100"/>
        <v>0</v>
      </c>
      <c r="EK12" s="239">
        <f t="shared" si="101"/>
        <v>0</v>
      </c>
      <c r="EL12" s="287"/>
      <c r="EM12" s="287"/>
      <c r="EN12" s="238">
        <f t="shared" si="102"/>
        <v>0</v>
      </c>
      <c r="EO12" s="287"/>
      <c r="EP12" s="287"/>
      <c r="EQ12" s="238">
        <f t="shared" si="103"/>
        <v>0</v>
      </c>
      <c r="ER12" s="239">
        <f t="shared" si="104"/>
        <v>0</v>
      </c>
      <c r="ES12" s="240"/>
      <c r="ET12" s="241">
        <f t="shared" si="105"/>
        <v>0</v>
      </c>
      <c r="EU12" s="242"/>
      <c r="EV12" s="243">
        <f t="shared" si="106"/>
        <v>0</v>
      </c>
      <c r="EW12" s="243">
        <f t="shared" si="107"/>
        <v>0</v>
      </c>
      <c r="EX12" s="243">
        <f t="shared" si="108"/>
        <v>0</v>
      </c>
      <c r="EY12" s="312">
        <f t="shared" si="109"/>
        <v>0</v>
      </c>
      <c r="EZ12" s="314">
        <f t="shared" si="13"/>
        <v>0</v>
      </c>
      <c r="FA12" s="314">
        <f t="shared" si="14"/>
        <v>0</v>
      </c>
      <c r="FB12" s="314">
        <f t="shared" si="15"/>
        <v>0</v>
      </c>
      <c r="FC12" s="314">
        <f t="shared" si="16"/>
        <v>0</v>
      </c>
      <c r="FD12" s="314">
        <f t="shared" si="17"/>
        <v>0</v>
      </c>
      <c r="FE12" s="314">
        <f t="shared" si="18"/>
        <v>0</v>
      </c>
      <c r="FF12" s="314">
        <f t="shared" si="19"/>
        <v>0</v>
      </c>
      <c r="FG12" s="314">
        <f t="shared" si="20"/>
        <v>0</v>
      </c>
      <c r="FH12" s="314">
        <f t="shared" si="21"/>
        <v>0</v>
      </c>
      <c r="FI12" s="314">
        <f t="shared" si="22"/>
        <v>0</v>
      </c>
      <c r="FJ12" s="112">
        <f t="shared" si="23"/>
        <v>0</v>
      </c>
      <c r="FK12" s="112">
        <f t="shared" si="24"/>
        <v>0</v>
      </c>
      <c r="FL12" s="112">
        <f t="shared" si="25"/>
        <v>0</v>
      </c>
      <c r="FM12" s="112">
        <f t="shared" si="26"/>
        <v>0</v>
      </c>
      <c r="FN12" s="112">
        <f t="shared" si="27"/>
        <v>0</v>
      </c>
      <c r="FO12" s="112">
        <f t="shared" si="28"/>
        <v>0</v>
      </c>
      <c r="FP12" s="112">
        <f t="shared" si="29"/>
        <v>0</v>
      </c>
      <c r="FQ12" s="112">
        <f t="shared" si="30"/>
        <v>0</v>
      </c>
      <c r="FR12" s="112">
        <f t="shared" si="31"/>
        <v>0</v>
      </c>
      <c r="FS12" s="112">
        <f t="shared" si="32"/>
        <v>0</v>
      </c>
      <c r="FT12" s="292"/>
      <c r="FU12" s="293"/>
      <c r="FV12" s="293"/>
      <c r="FW12" s="293"/>
      <c r="FX12" s="292"/>
      <c r="FY12" s="259">
        <f t="shared" si="110"/>
        <v>0</v>
      </c>
      <c r="FZ12" s="259">
        <f t="shared" si="111"/>
        <v>0</v>
      </c>
      <c r="GA12" s="309">
        <f t="shared" si="112"/>
        <v>0</v>
      </c>
      <c r="GB12" s="99">
        <f t="shared" si="33"/>
        <v>0</v>
      </c>
      <c r="GC12" s="99">
        <f t="shared" si="34"/>
        <v>0</v>
      </c>
      <c r="GD12" s="99">
        <f t="shared" si="35"/>
        <v>0</v>
      </c>
      <c r="GE12" s="99">
        <f t="shared" si="36"/>
        <v>0</v>
      </c>
      <c r="GF12" s="99">
        <f t="shared" si="37"/>
        <v>0</v>
      </c>
      <c r="GG12" s="99">
        <f t="shared" si="38"/>
        <v>0</v>
      </c>
      <c r="GH12" s="99">
        <f t="shared" si="39"/>
        <v>0</v>
      </c>
      <c r="GI12" s="99">
        <f t="shared" si="40"/>
        <v>0</v>
      </c>
      <c r="GJ12" s="99">
        <f t="shared" si="41"/>
        <v>0</v>
      </c>
      <c r="GK12" s="99">
        <f t="shared" si="42"/>
        <v>0</v>
      </c>
      <c r="GL12" s="116">
        <f t="shared" si="113"/>
        <v>0</v>
      </c>
      <c r="GM12" s="116">
        <f t="shared" si="114"/>
        <v>0</v>
      </c>
      <c r="GN12" s="116">
        <f t="shared" si="115"/>
        <v>0</v>
      </c>
      <c r="GO12" s="116">
        <f t="shared" si="116"/>
        <v>0</v>
      </c>
      <c r="GP12" s="116">
        <f t="shared" si="117"/>
        <v>0</v>
      </c>
      <c r="GQ12" s="116">
        <f t="shared" si="118"/>
        <v>0</v>
      </c>
      <c r="GR12" s="116">
        <f t="shared" si="119"/>
        <v>0</v>
      </c>
      <c r="GS12" s="116">
        <f t="shared" si="120"/>
        <v>0</v>
      </c>
      <c r="GT12" s="116">
        <f t="shared" si="121"/>
        <v>0</v>
      </c>
      <c r="GU12" s="116">
        <f t="shared" si="122"/>
        <v>0</v>
      </c>
      <c r="GV12" s="116">
        <f t="shared" si="123"/>
        <v>0</v>
      </c>
      <c r="GW12" s="116">
        <f t="shared" si="124"/>
        <v>0</v>
      </c>
      <c r="GX12" s="116">
        <f t="shared" si="125"/>
        <v>0</v>
      </c>
      <c r="GY12" s="116">
        <f t="shared" si="126"/>
        <v>0</v>
      </c>
      <c r="GZ12" s="116">
        <f t="shared" si="127"/>
        <v>0</v>
      </c>
      <c r="HA12" s="116">
        <f t="shared" si="128"/>
        <v>0</v>
      </c>
      <c r="HB12" s="116">
        <f t="shared" si="129"/>
        <v>0</v>
      </c>
      <c r="HC12" s="116">
        <f t="shared" si="130"/>
        <v>0</v>
      </c>
      <c r="HD12" s="116">
        <f t="shared" si="131"/>
        <v>0</v>
      </c>
      <c r="HE12" s="116">
        <f t="shared" si="132"/>
        <v>0</v>
      </c>
      <c r="HF12" s="116">
        <f t="shared" si="133"/>
        <v>0</v>
      </c>
      <c r="HG12" s="258"/>
      <c r="HH12" s="258"/>
      <c r="HI12" s="260">
        <f t="shared" si="134"/>
        <v>0</v>
      </c>
      <c r="HJ12" s="240"/>
      <c r="HK12" s="242"/>
      <c r="HL12" s="241">
        <f t="shared" si="135"/>
        <v>0</v>
      </c>
      <c r="HM12" s="243">
        <f t="shared" si="136"/>
        <v>0</v>
      </c>
      <c r="HN12" s="243">
        <f t="shared" si="137"/>
        <v>0</v>
      </c>
      <c r="HO12" s="247">
        <f t="shared" si="138"/>
        <v>0</v>
      </c>
      <c r="HP12" s="261">
        <f t="shared" si="139"/>
        <v>0</v>
      </c>
      <c r="HQ12" s="43"/>
      <c r="HR12" s="250"/>
      <c r="HS12" s="301"/>
      <c r="HT12" s="301"/>
      <c r="HU12" s="316">
        <f t="shared" si="140"/>
        <v>0</v>
      </c>
      <c r="HV12" s="317">
        <f t="shared" si="141"/>
        <v>0</v>
      </c>
      <c r="HW12" s="318"/>
      <c r="HX12" s="319"/>
      <c r="HY12" s="319"/>
      <c r="HZ12" s="320" t="str">
        <f t="shared" si="142"/>
        <v/>
      </c>
      <c r="IA12" s="321">
        <f>IF(OR(AND(1&lt;=HZ12,HZ12&lt;=3),HZ12=6),VLOOKUP(HZ12,'（様式１号）３整理番号表'!$J$5:$K$59,2,FALSE),0)</f>
        <v>0</v>
      </c>
      <c r="IB12" s="321">
        <f>IF(OR(HZ12=4,HZ12=7),VLOOKUP(HZ12,'（様式１号）３整理番号表'!$J$5:$K$59,2,FALSE),0)</f>
        <v>0</v>
      </c>
      <c r="IC12" s="321">
        <f>IF(HZ12=5,VLOOKUP(HZ12,'（様式１号）３整理番号表'!$J$5:$K$59,2,FALSE),0)</f>
        <v>0</v>
      </c>
      <c r="ID12" s="321">
        <f>IF(AND(8&lt;=HZ12,HZ12&lt;=13),VLOOKUP(HZ12,'（様式１号）３整理番号表'!$J$5:$K$59,2,FALSE),0)</f>
        <v>0</v>
      </c>
      <c r="IE12" s="320">
        <f t="shared" si="143"/>
        <v>0</v>
      </c>
      <c r="IF12" s="320">
        <f t="shared" si="144"/>
        <v>0</v>
      </c>
      <c r="IG12" s="320">
        <f t="shared" si="145"/>
        <v>0</v>
      </c>
      <c r="IH12" s="320">
        <f t="shared" si="146"/>
        <v>0</v>
      </c>
      <c r="II12" s="320">
        <f t="shared" si="147"/>
        <v>0</v>
      </c>
      <c r="IJ12" s="320">
        <f t="shared" si="148"/>
        <v>0</v>
      </c>
      <c r="IK12" s="320">
        <f t="shared" si="149"/>
        <v>0</v>
      </c>
      <c r="IL12" s="320">
        <f t="shared" si="150"/>
        <v>0</v>
      </c>
      <c r="IM12" s="320">
        <f t="shared" si="151"/>
        <v>0</v>
      </c>
      <c r="IN12" s="320">
        <f t="shared" si="152"/>
        <v>0</v>
      </c>
      <c r="IO12" s="320">
        <f t="shared" si="153"/>
        <v>0</v>
      </c>
      <c r="IP12" s="320">
        <f t="shared" si="154"/>
        <v>0</v>
      </c>
      <c r="IQ12" s="320">
        <f t="shared" si="155"/>
        <v>0</v>
      </c>
      <c r="IR12" s="320">
        <f t="shared" si="156"/>
        <v>0</v>
      </c>
      <c r="IS12" s="320">
        <f t="shared" si="157"/>
        <v>0</v>
      </c>
      <c r="IT12" s="320">
        <f t="shared" si="158"/>
        <v>0</v>
      </c>
      <c r="IU12" s="320">
        <f t="shared" si="159"/>
        <v>0</v>
      </c>
      <c r="IV12" s="43"/>
      <c r="IW12" s="43"/>
      <c r="IX12" s="249"/>
      <c r="IY12" s="92">
        <f t="shared" si="160"/>
        <v>0</v>
      </c>
      <c r="IZ12" s="93" t="e">
        <f>VLOOKUP(IY12,'（様式１号）３整理番号表'!$B$6:$H$12,2,FALSE)</f>
        <v>#N/A</v>
      </c>
      <c r="JA12" s="91">
        <f t="shared" si="161"/>
        <v>0</v>
      </c>
      <c r="JB12" s="91">
        <f t="shared" si="162"/>
        <v>0</v>
      </c>
      <c r="JC12" s="91">
        <f t="shared" si="163"/>
        <v>0</v>
      </c>
      <c r="JD12" s="91">
        <f t="shared" si="164"/>
        <v>0</v>
      </c>
      <c r="JE12" s="91">
        <f t="shared" si="165"/>
        <v>0</v>
      </c>
      <c r="JF12" s="91">
        <f t="shared" si="166"/>
        <v>0</v>
      </c>
      <c r="JG12" s="91">
        <f t="shared" si="167"/>
        <v>0</v>
      </c>
      <c r="JH12" s="91" t="str">
        <f t="shared" si="168"/>
        <v>○</v>
      </c>
      <c r="JI12" s="301" cm="1">
        <f t="array" ref="JI12">IF($KP12=1,INDEX($BS12:$CP12,1,MATCH("Ⅰ⑤",$BS12:$CP12,0)+2),0)</f>
        <v>0</v>
      </c>
      <c r="JJ12" s="301" cm="1">
        <f t="array" ref="JJ12">IF($KP12=1,INDEX($BS12:$CP12,1,MATCH("Ⅰ⑤",$BS12:$CP12,0)+5),0)</f>
        <v>0</v>
      </c>
      <c r="JK12" s="117" t="str">
        <f t="shared" si="169"/>
        <v/>
      </c>
      <c r="JL12" s="117" t="str">
        <f t="shared" si="170"/>
        <v/>
      </c>
      <c r="JM12" s="118">
        <f t="shared" si="171"/>
        <v>0</v>
      </c>
      <c r="JN12" s="91" t="str">
        <f t="shared" si="172"/>
        <v/>
      </c>
      <c r="JO12" s="119" cm="1">
        <f t="array" ref="JO12">IF(KT12=1,INDEX($BK12:$CP12,1,MATCH("Ⅰ⑥",$BK12:$CP12,0)+7),0)</f>
        <v>0</v>
      </c>
      <c r="JP12" s="118">
        <f t="shared" si="173"/>
        <v>0</v>
      </c>
      <c r="JQ12" s="91">
        <f t="shared" si="174"/>
        <v>0</v>
      </c>
      <c r="JR12" s="90">
        <f t="shared" si="175"/>
        <v>0</v>
      </c>
      <c r="JS12" s="91">
        <f t="shared" si="176"/>
        <v>0</v>
      </c>
      <c r="JT12" s="91">
        <f t="shared" si="177"/>
        <v>0</v>
      </c>
      <c r="JU12" s="91">
        <f t="shared" si="178"/>
        <v>0</v>
      </c>
      <c r="JV12" s="91">
        <f t="shared" si="179"/>
        <v>0</v>
      </c>
      <c r="JW12" s="91">
        <f t="shared" si="180"/>
        <v>0</v>
      </c>
      <c r="JX12" s="91">
        <f t="shared" si="181"/>
        <v>0</v>
      </c>
      <c r="JY12" s="91">
        <f t="shared" si="182"/>
        <v>0</v>
      </c>
      <c r="JZ12" s="91">
        <f t="shared" si="183"/>
        <v>0</v>
      </c>
      <c r="KA12" s="91">
        <f t="shared" si="184"/>
        <v>0</v>
      </c>
      <c r="KB12" s="120">
        <f t="shared" si="185"/>
        <v>0</v>
      </c>
      <c r="KC12" s="121">
        <f t="shared" si="186"/>
        <v>0</v>
      </c>
      <c r="KD12" s="122" t="str">
        <f t="shared" si="187"/>
        <v/>
      </c>
      <c r="KE12" s="122" t="e">
        <f t="shared" si="188"/>
        <v>#VALUE!</v>
      </c>
      <c r="KF12" s="121">
        <f t="shared" si="189"/>
        <v>0</v>
      </c>
      <c r="KG12" s="121">
        <f t="shared" si="190"/>
        <v>0</v>
      </c>
      <c r="KH12" s="123" t="e">
        <f t="shared" si="191"/>
        <v>#VALUE!</v>
      </c>
      <c r="KI12" s="91" t="e">
        <f t="shared" si="192"/>
        <v>#VALUE!</v>
      </c>
      <c r="KJ12" s="122">
        <f t="shared" si="193"/>
        <v>0</v>
      </c>
      <c r="KK12" s="122">
        <f>IF(I12=1,SUMIFS($AN$10:$AN$330,$E$10:$E$330,E12),0)</f>
        <v>0</v>
      </c>
      <c r="KL12" s="91">
        <f t="shared" si="194"/>
        <v>0</v>
      </c>
      <c r="KM12" s="175" t="e">
        <f t="shared" si="195"/>
        <v>#VALUE!</v>
      </c>
      <c r="KN12" s="56"/>
      <c r="KO12" s="177">
        <f t="shared" si="196"/>
        <v>0</v>
      </c>
      <c r="KP12" s="91">
        <f t="shared" si="196"/>
        <v>0</v>
      </c>
      <c r="KQ12" s="91">
        <f t="shared" si="196"/>
        <v>0</v>
      </c>
      <c r="KR12" s="91">
        <f t="shared" si="196"/>
        <v>0</v>
      </c>
      <c r="KS12" s="91">
        <f t="shared" si="196"/>
        <v>0</v>
      </c>
      <c r="KT12" s="91">
        <f t="shared" si="196"/>
        <v>0</v>
      </c>
      <c r="KU12" s="91">
        <f t="shared" si="196"/>
        <v>0</v>
      </c>
      <c r="KV12" s="91">
        <f t="shared" si="196"/>
        <v>0</v>
      </c>
      <c r="KW12" s="91">
        <f t="shared" si="196"/>
        <v>0</v>
      </c>
      <c r="KX12" s="91">
        <f t="shared" si="196"/>
        <v>0</v>
      </c>
      <c r="KY12" s="91">
        <f t="shared" si="196"/>
        <v>0</v>
      </c>
      <c r="KZ12" s="91">
        <f t="shared" si="196"/>
        <v>0</v>
      </c>
      <c r="LA12" s="175">
        <f t="shared" si="196"/>
        <v>0</v>
      </c>
      <c r="LB12" s="43"/>
      <c r="LC12" s="177">
        <f t="shared" si="197"/>
        <v>0</v>
      </c>
      <c r="LD12" s="91">
        <f t="shared" si="198"/>
        <v>0</v>
      </c>
      <c r="LE12" s="91">
        <f t="shared" si="199"/>
        <v>0</v>
      </c>
      <c r="LF12" s="91">
        <f t="shared" si="200"/>
        <v>0</v>
      </c>
      <c r="LG12" s="91">
        <f t="shared" si="201"/>
        <v>0</v>
      </c>
      <c r="LH12" s="91">
        <f t="shared" si="202"/>
        <v>0</v>
      </c>
      <c r="LI12" s="91">
        <f t="shared" si="203"/>
        <v>0</v>
      </c>
      <c r="LJ12" s="91">
        <f t="shared" si="204"/>
        <v>0</v>
      </c>
      <c r="LK12" s="91">
        <f t="shared" si="205"/>
        <v>0</v>
      </c>
      <c r="LL12" s="91">
        <f t="shared" si="206"/>
        <v>0</v>
      </c>
      <c r="LM12" s="175">
        <f t="shared" si="207"/>
        <v>0</v>
      </c>
    </row>
    <row r="13" spans="1:325" s="20" customFormat="1" ht="24" customHeight="1">
      <c r="A13" s="43">
        <f t="shared" si="60"/>
        <v>0</v>
      </c>
      <c r="B13" s="43">
        <f t="shared" si="61"/>
        <v>0</v>
      </c>
      <c r="C13" s="43">
        <f t="shared" si="62"/>
        <v>0</v>
      </c>
      <c r="D13" s="43">
        <f t="shared" si="63"/>
        <v>0</v>
      </c>
      <c r="E13" s="43">
        <f t="shared" si="64"/>
        <v>0</v>
      </c>
      <c r="F13" s="43">
        <f t="shared" si="1"/>
        <v>0</v>
      </c>
      <c r="G13" s="43">
        <f t="shared" si="65"/>
        <v>0</v>
      </c>
      <c r="H13" s="43">
        <f t="shared" si="66"/>
        <v>0</v>
      </c>
      <c r="I13" s="43">
        <f t="shared" si="67"/>
        <v>0</v>
      </c>
      <c r="J13" s="43">
        <f t="shared" si="2"/>
        <v>0</v>
      </c>
      <c r="K13" s="86">
        <f t="shared" si="68"/>
        <v>0</v>
      </c>
      <c r="L13" s="206"/>
      <c r="M13" s="205"/>
      <c r="N13" s="207"/>
      <c r="O13" s="306"/>
      <c r="P13" s="224"/>
      <c r="Q13" s="250"/>
      <c r="R13" s="250"/>
      <c r="S13" s="225"/>
      <c r="T13" s="225"/>
      <c r="U13" s="109"/>
      <c r="V13" s="89"/>
      <c r="W13" s="196">
        <f>IF(I13=1,IF(P13=1,IF(OR((AND(OR(T13=1,T13=2,8&lt;=T13,T13&lt;=14),HT13&gt;=20)),(AND(OR(T13=3,T13=6),HT13&gt;=5)),(AND(T13=5,HT13&gt;=3)),(AND(OR(T13=4,T13=7),HT13&gt;=1))),1,0),0),IF(E13&gt;=1,SUMIFS(W$10:W$328,E$10:E$328,E13,I$10:I$328,1),0))</f>
        <v>0</v>
      </c>
      <c r="X13" s="226"/>
      <c r="Y13" s="187"/>
      <c r="Z13" s="99">
        <f t="shared" si="69"/>
        <v>0</v>
      </c>
      <c r="AA13" s="99">
        <f t="shared" si="70"/>
        <v>0</v>
      </c>
      <c r="AB13" s="263">
        <f t="shared" si="71"/>
        <v>0</v>
      </c>
      <c r="AC13" s="265"/>
      <c r="AD13" s="91"/>
      <c r="AE13" s="89"/>
      <c r="AF13" s="251"/>
      <c r="AG13" s="252"/>
      <c r="AH13" s="120"/>
      <c r="AI13" s="253"/>
      <c r="AJ13" s="231"/>
      <c r="AK13" s="229"/>
      <c r="AL13" s="185"/>
      <c r="AM13" s="254"/>
      <c r="AN13" s="201">
        <f t="shared" si="5"/>
        <v>0</v>
      </c>
      <c r="AO13" s="255"/>
      <c r="AP13" s="201">
        <f t="shared" si="6"/>
        <v>0</v>
      </c>
      <c r="AQ13" s="255"/>
      <c r="AR13" s="255"/>
      <c r="AS13" s="183"/>
      <c r="AT13" s="100" t="str">
        <f t="shared" si="7"/>
        <v/>
      </c>
      <c r="AU13" s="184" t="str">
        <f t="shared" si="8"/>
        <v/>
      </c>
      <c r="AV13" s="185"/>
      <c r="AW13" s="234"/>
      <c r="AX13" s="272"/>
      <c r="AY13" s="101"/>
      <c r="AZ13" s="102">
        <f t="shared" si="9"/>
        <v>0</v>
      </c>
      <c r="BA13" s="102">
        <f t="shared" si="10"/>
        <v>0</v>
      </c>
      <c r="BB13" s="116" t="str">
        <f t="shared" si="11"/>
        <v/>
      </c>
      <c r="BC13" s="103"/>
      <c r="BD13" s="256"/>
      <c r="BE13" s="256"/>
      <c r="BF13" s="256"/>
      <c r="BG13" s="256"/>
      <c r="BH13" s="104" t="str">
        <f>IF(BB13&lt;&gt;"",VLOOKUP(BB13,'（様式１号）３整理番号表'!$U$4:$W$17,3,FALSE),"")</f>
        <v/>
      </c>
      <c r="BI13" s="238">
        <f t="shared" si="72"/>
        <v>0</v>
      </c>
      <c r="BJ13" s="256">
        <f t="shared" si="73"/>
        <v>0</v>
      </c>
      <c r="BK13" s="105"/>
      <c r="BL13" s="103"/>
      <c r="BM13" s="256"/>
      <c r="BN13" s="256"/>
      <c r="BO13" s="256"/>
      <c r="BP13" s="256"/>
      <c r="BQ13" s="104" t="str">
        <f>IF(BK13&lt;&gt;"",VLOOKUP(BK13,'（様式１号）３整理番号表'!$U$4:$W$12,3,FALSE),"")</f>
        <v/>
      </c>
      <c r="BR13" s="238">
        <f t="shared" si="74"/>
        <v>0</v>
      </c>
      <c r="BS13" s="105"/>
      <c r="BT13" s="103"/>
      <c r="BU13" s="256"/>
      <c r="BV13" s="256"/>
      <c r="BW13" s="256"/>
      <c r="BX13" s="256"/>
      <c r="BY13" s="104" t="str">
        <f>IF(BS13&lt;&gt;"",VLOOKUP(BS13,'（様式１号）３整理番号表'!$U$4:$W$12,3,FALSE),"")</f>
        <v/>
      </c>
      <c r="BZ13" s="238">
        <f t="shared" si="75"/>
        <v>0</v>
      </c>
      <c r="CA13" s="105"/>
      <c r="CB13" s="103"/>
      <c r="CC13" s="275"/>
      <c r="CD13" s="275"/>
      <c r="CE13" s="275"/>
      <c r="CF13" s="275"/>
      <c r="CG13" s="104" t="str">
        <f>IF(CA13&lt;&gt;"",VLOOKUP(CA13,'（様式１号）３整理番号表'!$U$4:$W$12,3,FALSE),"")</f>
        <v/>
      </c>
      <c r="CH13" s="202">
        <f t="shared" si="76"/>
        <v>0</v>
      </c>
      <c r="CI13" s="105"/>
      <c r="CJ13" s="103"/>
      <c r="CK13" s="235"/>
      <c r="CL13" s="235"/>
      <c r="CM13" s="235"/>
      <c r="CN13" s="235"/>
      <c r="CO13" s="104" t="str">
        <f>IF(CI13&lt;&gt;"",VLOOKUP(CI13,'（様式１号）３整理番号表'!$U$4:$W$12,3,FALSE),"")</f>
        <v/>
      </c>
      <c r="CP13" s="202">
        <f t="shared" si="77"/>
        <v>0</v>
      </c>
      <c r="CQ13" s="116">
        <f t="shared" si="78"/>
        <v>0</v>
      </c>
      <c r="CR13" s="116">
        <f t="shared" si="79"/>
        <v>0</v>
      </c>
      <c r="CS13" s="116">
        <f t="shared" si="80"/>
        <v>0</v>
      </c>
      <c r="CT13" s="116">
        <f t="shared" si="81"/>
        <v>0</v>
      </c>
      <c r="CU13" s="116">
        <f t="shared" si="82"/>
        <v>0</v>
      </c>
      <c r="CV13" s="116">
        <f t="shared" si="83"/>
        <v>0</v>
      </c>
      <c r="CW13" s="116">
        <f t="shared" si="84"/>
        <v>0</v>
      </c>
      <c r="CX13" s="116">
        <f t="shared" si="85"/>
        <v>0</v>
      </c>
      <c r="CY13" s="116">
        <f t="shared" si="86"/>
        <v>0</v>
      </c>
      <c r="CZ13" s="116">
        <f t="shared" si="87"/>
        <v>0</v>
      </c>
      <c r="DA13" s="116">
        <f t="shared" si="88"/>
        <v>0</v>
      </c>
      <c r="DB13" s="116">
        <f t="shared" si="89"/>
        <v>0</v>
      </c>
      <c r="DC13" s="190"/>
      <c r="DD13" s="190" t="s">
        <v>40</v>
      </c>
      <c r="DE13" s="190" t="s">
        <v>40</v>
      </c>
      <c r="DF13" s="190" t="s">
        <v>40</v>
      </c>
      <c r="DG13" s="190"/>
      <c r="DH13" s="236">
        <f t="shared" si="90"/>
        <v>0</v>
      </c>
      <c r="DI13" s="236">
        <f t="shared" si="91"/>
        <v>0</v>
      </c>
      <c r="DJ13" s="236">
        <f t="shared" si="92"/>
        <v>0</v>
      </c>
      <c r="DK13" s="236">
        <f t="shared" si="93"/>
        <v>0</v>
      </c>
      <c r="DL13" s="236">
        <f t="shared" si="94"/>
        <v>0</v>
      </c>
      <c r="DM13" s="236">
        <f t="shared" si="95"/>
        <v>0</v>
      </c>
      <c r="DN13" s="236">
        <f t="shared" si="96"/>
        <v>0</v>
      </c>
      <c r="DO13" s="236">
        <f t="shared" si="97"/>
        <v>0</v>
      </c>
      <c r="DP13" s="191">
        <f t="shared" si="98"/>
        <v>0</v>
      </c>
      <c r="DQ13" s="191">
        <f t="shared" si="99"/>
        <v>0</v>
      </c>
      <c r="DR13" s="89"/>
      <c r="DS13" s="89"/>
      <c r="DT13" s="89"/>
      <c r="DU13" s="89"/>
      <c r="DV13" s="89"/>
      <c r="DW13" s="89"/>
      <c r="DX13" s="89"/>
      <c r="DY13" s="89"/>
      <c r="DZ13" s="89"/>
      <c r="EA13" s="257"/>
      <c r="EB13" s="89"/>
      <c r="EC13" s="89"/>
      <c r="ED13" s="89"/>
      <c r="EE13" s="89"/>
      <c r="EF13" s="89"/>
      <c r="EG13" s="89"/>
      <c r="EH13" s="287"/>
      <c r="EI13" s="287"/>
      <c r="EJ13" s="238">
        <f t="shared" si="100"/>
        <v>0</v>
      </c>
      <c r="EK13" s="239">
        <f t="shared" si="101"/>
        <v>0</v>
      </c>
      <c r="EL13" s="287"/>
      <c r="EM13" s="287"/>
      <c r="EN13" s="238">
        <f t="shared" si="102"/>
        <v>0</v>
      </c>
      <c r="EO13" s="287"/>
      <c r="EP13" s="287"/>
      <c r="EQ13" s="238">
        <f t="shared" si="103"/>
        <v>0</v>
      </c>
      <c r="ER13" s="239">
        <f t="shared" si="104"/>
        <v>0</v>
      </c>
      <c r="ES13" s="240"/>
      <c r="ET13" s="241">
        <f t="shared" si="105"/>
        <v>0</v>
      </c>
      <c r="EU13" s="242"/>
      <c r="EV13" s="243">
        <f t="shared" si="106"/>
        <v>0</v>
      </c>
      <c r="EW13" s="243">
        <f t="shared" si="107"/>
        <v>0</v>
      </c>
      <c r="EX13" s="243">
        <f t="shared" si="108"/>
        <v>0</v>
      </c>
      <c r="EY13" s="312">
        <f t="shared" si="109"/>
        <v>0</v>
      </c>
      <c r="EZ13" s="314">
        <f t="shared" si="13"/>
        <v>0</v>
      </c>
      <c r="FA13" s="314">
        <f t="shared" si="14"/>
        <v>0</v>
      </c>
      <c r="FB13" s="314">
        <f t="shared" si="15"/>
        <v>0</v>
      </c>
      <c r="FC13" s="314">
        <f t="shared" si="16"/>
        <v>0</v>
      </c>
      <c r="FD13" s="314">
        <f t="shared" si="17"/>
        <v>0</v>
      </c>
      <c r="FE13" s="314">
        <f t="shared" si="18"/>
        <v>0</v>
      </c>
      <c r="FF13" s="314">
        <f t="shared" si="19"/>
        <v>0</v>
      </c>
      <c r="FG13" s="314">
        <f t="shared" si="20"/>
        <v>0</v>
      </c>
      <c r="FH13" s="314">
        <f t="shared" si="21"/>
        <v>0</v>
      </c>
      <c r="FI13" s="314">
        <f t="shared" si="22"/>
        <v>0</v>
      </c>
      <c r="FJ13" s="112">
        <f t="shared" si="23"/>
        <v>0</v>
      </c>
      <c r="FK13" s="112">
        <f t="shared" si="24"/>
        <v>0</v>
      </c>
      <c r="FL13" s="112">
        <f t="shared" si="25"/>
        <v>0</v>
      </c>
      <c r="FM13" s="112">
        <f t="shared" si="26"/>
        <v>0</v>
      </c>
      <c r="FN13" s="112">
        <f t="shared" si="27"/>
        <v>0</v>
      </c>
      <c r="FO13" s="112">
        <f t="shared" si="28"/>
        <v>0</v>
      </c>
      <c r="FP13" s="112">
        <f t="shared" si="29"/>
        <v>0</v>
      </c>
      <c r="FQ13" s="112">
        <f t="shared" si="30"/>
        <v>0</v>
      </c>
      <c r="FR13" s="112">
        <f t="shared" si="31"/>
        <v>0</v>
      </c>
      <c r="FS13" s="112">
        <f t="shared" si="32"/>
        <v>0</v>
      </c>
      <c r="FT13" s="292"/>
      <c r="FU13" s="293"/>
      <c r="FV13" s="293"/>
      <c r="FW13" s="293"/>
      <c r="FX13" s="292"/>
      <c r="FY13" s="259">
        <f t="shared" si="110"/>
        <v>0</v>
      </c>
      <c r="FZ13" s="259">
        <f t="shared" si="111"/>
        <v>0</v>
      </c>
      <c r="GA13" s="309">
        <f t="shared" si="112"/>
        <v>0</v>
      </c>
      <c r="GB13" s="99">
        <f t="shared" si="33"/>
        <v>0</v>
      </c>
      <c r="GC13" s="99">
        <f t="shared" si="34"/>
        <v>0</v>
      </c>
      <c r="GD13" s="99">
        <f t="shared" si="35"/>
        <v>0</v>
      </c>
      <c r="GE13" s="99">
        <f t="shared" si="36"/>
        <v>0</v>
      </c>
      <c r="GF13" s="99">
        <f t="shared" si="37"/>
        <v>0</v>
      </c>
      <c r="GG13" s="99">
        <f t="shared" si="38"/>
        <v>0</v>
      </c>
      <c r="GH13" s="99">
        <f t="shared" si="39"/>
        <v>0</v>
      </c>
      <c r="GI13" s="99">
        <f t="shared" si="40"/>
        <v>0</v>
      </c>
      <c r="GJ13" s="99">
        <f t="shared" si="41"/>
        <v>0</v>
      </c>
      <c r="GK13" s="99">
        <f t="shared" si="42"/>
        <v>0</v>
      </c>
      <c r="GL13" s="116">
        <f t="shared" si="113"/>
        <v>0</v>
      </c>
      <c r="GM13" s="116">
        <f t="shared" si="114"/>
        <v>0</v>
      </c>
      <c r="GN13" s="116">
        <f t="shared" si="115"/>
        <v>0</v>
      </c>
      <c r="GO13" s="116">
        <f t="shared" si="116"/>
        <v>0</v>
      </c>
      <c r="GP13" s="116">
        <f t="shared" si="117"/>
        <v>0</v>
      </c>
      <c r="GQ13" s="116">
        <f t="shared" si="118"/>
        <v>0</v>
      </c>
      <c r="GR13" s="116">
        <f t="shared" si="119"/>
        <v>0</v>
      </c>
      <c r="GS13" s="116">
        <f t="shared" si="120"/>
        <v>0</v>
      </c>
      <c r="GT13" s="116">
        <f t="shared" si="121"/>
        <v>0</v>
      </c>
      <c r="GU13" s="116">
        <f t="shared" si="122"/>
        <v>0</v>
      </c>
      <c r="GV13" s="116">
        <f t="shared" si="123"/>
        <v>0</v>
      </c>
      <c r="GW13" s="116">
        <f t="shared" si="124"/>
        <v>0</v>
      </c>
      <c r="GX13" s="116">
        <f t="shared" si="125"/>
        <v>0</v>
      </c>
      <c r="GY13" s="116">
        <f t="shared" si="126"/>
        <v>0</v>
      </c>
      <c r="GZ13" s="116">
        <f t="shared" si="127"/>
        <v>0</v>
      </c>
      <c r="HA13" s="116">
        <f t="shared" si="128"/>
        <v>0</v>
      </c>
      <c r="HB13" s="116">
        <f t="shared" si="129"/>
        <v>0</v>
      </c>
      <c r="HC13" s="116">
        <f t="shared" si="130"/>
        <v>0</v>
      </c>
      <c r="HD13" s="116">
        <f t="shared" si="131"/>
        <v>0</v>
      </c>
      <c r="HE13" s="116">
        <f t="shared" si="132"/>
        <v>0</v>
      </c>
      <c r="HF13" s="116">
        <f t="shared" si="133"/>
        <v>0</v>
      </c>
      <c r="HG13" s="258"/>
      <c r="HH13" s="258"/>
      <c r="HI13" s="260">
        <f t="shared" si="134"/>
        <v>0</v>
      </c>
      <c r="HJ13" s="240"/>
      <c r="HK13" s="242"/>
      <c r="HL13" s="241">
        <f t="shared" si="135"/>
        <v>0</v>
      </c>
      <c r="HM13" s="243">
        <f t="shared" si="136"/>
        <v>0</v>
      </c>
      <c r="HN13" s="243">
        <f t="shared" si="137"/>
        <v>0</v>
      </c>
      <c r="HO13" s="247">
        <f t="shared" si="138"/>
        <v>0</v>
      </c>
      <c r="HP13" s="261">
        <f t="shared" si="139"/>
        <v>0</v>
      </c>
      <c r="HQ13" s="43"/>
      <c r="HR13" s="250"/>
      <c r="HS13" s="301"/>
      <c r="HT13" s="301"/>
      <c r="HU13" s="316">
        <f t="shared" si="140"/>
        <v>0</v>
      </c>
      <c r="HV13" s="317">
        <f t="shared" si="141"/>
        <v>0</v>
      </c>
      <c r="HW13" s="318"/>
      <c r="HX13" s="319"/>
      <c r="HY13" s="319"/>
      <c r="HZ13" s="320" t="str">
        <f t="shared" si="142"/>
        <v/>
      </c>
      <c r="IA13" s="321">
        <f>IF(OR(AND(1&lt;=HZ13,HZ13&lt;=3),HZ13=6),VLOOKUP(HZ13,'（様式１号）３整理番号表'!$J$5:$K$59,2,FALSE),0)</f>
        <v>0</v>
      </c>
      <c r="IB13" s="321">
        <f>IF(OR(HZ13=4,HZ13=7),VLOOKUP(HZ13,'（様式１号）３整理番号表'!$J$5:$K$59,2,FALSE),0)</f>
        <v>0</v>
      </c>
      <c r="IC13" s="321">
        <f>IF(HZ13=5,VLOOKUP(HZ13,'（様式１号）３整理番号表'!$J$5:$K$59,2,FALSE),0)</f>
        <v>0</v>
      </c>
      <c r="ID13" s="321">
        <f>IF(AND(8&lt;=HZ13,HZ13&lt;=13),VLOOKUP(HZ13,'（様式１号）３整理番号表'!$J$5:$K$59,2,FALSE),0)</f>
        <v>0</v>
      </c>
      <c r="IE13" s="320">
        <f t="shared" si="143"/>
        <v>0</v>
      </c>
      <c r="IF13" s="320">
        <f t="shared" si="144"/>
        <v>0</v>
      </c>
      <c r="IG13" s="320">
        <f t="shared" si="145"/>
        <v>0</v>
      </c>
      <c r="IH13" s="320">
        <f t="shared" si="146"/>
        <v>0</v>
      </c>
      <c r="II13" s="320">
        <f t="shared" si="147"/>
        <v>0</v>
      </c>
      <c r="IJ13" s="320">
        <f t="shared" si="148"/>
        <v>0</v>
      </c>
      <c r="IK13" s="320">
        <f t="shared" si="149"/>
        <v>0</v>
      </c>
      <c r="IL13" s="320">
        <f t="shared" si="150"/>
        <v>0</v>
      </c>
      <c r="IM13" s="320">
        <f t="shared" si="151"/>
        <v>0</v>
      </c>
      <c r="IN13" s="320">
        <f t="shared" si="152"/>
        <v>0</v>
      </c>
      <c r="IO13" s="320">
        <f t="shared" si="153"/>
        <v>0</v>
      </c>
      <c r="IP13" s="320">
        <f t="shared" si="154"/>
        <v>0</v>
      </c>
      <c r="IQ13" s="320">
        <f t="shared" si="155"/>
        <v>0</v>
      </c>
      <c r="IR13" s="320">
        <f t="shared" si="156"/>
        <v>0</v>
      </c>
      <c r="IS13" s="320">
        <f t="shared" si="157"/>
        <v>0</v>
      </c>
      <c r="IT13" s="320">
        <f t="shared" si="158"/>
        <v>0</v>
      </c>
      <c r="IU13" s="320">
        <f t="shared" si="159"/>
        <v>0</v>
      </c>
      <c r="IV13" s="43"/>
      <c r="IW13" s="43"/>
      <c r="IX13" s="249"/>
      <c r="IY13" s="92">
        <f t="shared" si="160"/>
        <v>0</v>
      </c>
      <c r="IZ13" s="93" t="e">
        <f>VLOOKUP(IY13,'（様式１号）３整理番号表'!$B$6:$H$12,2,FALSE)</f>
        <v>#N/A</v>
      </c>
      <c r="JA13" s="91">
        <f t="shared" si="161"/>
        <v>0</v>
      </c>
      <c r="JB13" s="91">
        <f t="shared" si="162"/>
        <v>0</v>
      </c>
      <c r="JC13" s="91">
        <f t="shared" si="163"/>
        <v>0</v>
      </c>
      <c r="JD13" s="91">
        <f t="shared" si="164"/>
        <v>0</v>
      </c>
      <c r="JE13" s="91">
        <f t="shared" si="165"/>
        <v>0</v>
      </c>
      <c r="JF13" s="91">
        <f t="shared" si="166"/>
        <v>0</v>
      </c>
      <c r="JG13" s="91">
        <f t="shared" si="167"/>
        <v>0</v>
      </c>
      <c r="JH13" s="91" t="str">
        <f t="shared" si="168"/>
        <v>○</v>
      </c>
      <c r="JI13" s="301" cm="1">
        <f t="array" ref="JI13">IF($KP13=1,INDEX($BS13:$CP13,1,MATCH("Ⅰ⑤",$BS13:$CP13,0)+2),0)</f>
        <v>0</v>
      </c>
      <c r="JJ13" s="301" cm="1">
        <f t="array" ref="JJ13">IF($KP13=1,INDEX($BS13:$CP13,1,MATCH("Ⅰ⑤",$BS13:$CP13,0)+5),0)</f>
        <v>0</v>
      </c>
      <c r="JK13" s="117" t="str">
        <f t="shared" si="169"/>
        <v/>
      </c>
      <c r="JL13" s="117" t="str">
        <f t="shared" si="170"/>
        <v/>
      </c>
      <c r="JM13" s="118">
        <f t="shared" si="171"/>
        <v>0</v>
      </c>
      <c r="JN13" s="91" t="str">
        <f t="shared" si="172"/>
        <v/>
      </c>
      <c r="JO13" s="119" cm="1">
        <f t="array" ref="JO13">IF(KT13=1,INDEX($BK13:$CP13,1,MATCH("Ⅰ⑥",$BK13:$CP13,0)+7),0)</f>
        <v>0</v>
      </c>
      <c r="JP13" s="118">
        <f t="shared" si="173"/>
        <v>0</v>
      </c>
      <c r="JQ13" s="91">
        <f t="shared" si="174"/>
        <v>0</v>
      </c>
      <c r="JR13" s="90">
        <f t="shared" si="175"/>
        <v>0</v>
      </c>
      <c r="JS13" s="91">
        <f t="shared" si="176"/>
        <v>0</v>
      </c>
      <c r="JT13" s="91">
        <f t="shared" si="177"/>
        <v>0</v>
      </c>
      <c r="JU13" s="91">
        <f t="shared" si="178"/>
        <v>0</v>
      </c>
      <c r="JV13" s="91">
        <f t="shared" si="179"/>
        <v>0</v>
      </c>
      <c r="JW13" s="91">
        <f t="shared" si="180"/>
        <v>0</v>
      </c>
      <c r="JX13" s="91">
        <f t="shared" si="181"/>
        <v>0</v>
      </c>
      <c r="JY13" s="91">
        <f t="shared" si="182"/>
        <v>0</v>
      </c>
      <c r="JZ13" s="91">
        <f t="shared" si="183"/>
        <v>0</v>
      </c>
      <c r="KA13" s="91">
        <f t="shared" si="184"/>
        <v>0</v>
      </c>
      <c r="KB13" s="120">
        <f t="shared" si="185"/>
        <v>0</v>
      </c>
      <c r="KC13" s="121">
        <f t="shared" si="186"/>
        <v>0</v>
      </c>
      <c r="KD13" s="122" t="str">
        <f t="shared" si="187"/>
        <v/>
      </c>
      <c r="KE13" s="122" t="e">
        <f t="shared" si="188"/>
        <v>#VALUE!</v>
      </c>
      <c r="KF13" s="121">
        <f t="shared" si="189"/>
        <v>0</v>
      </c>
      <c r="KG13" s="121">
        <f t="shared" si="190"/>
        <v>0</v>
      </c>
      <c r="KH13" s="123" t="e">
        <f t="shared" si="191"/>
        <v>#VALUE!</v>
      </c>
      <c r="KI13" s="91" t="e">
        <f t="shared" si="192"/>
        <v>#VALUE!</v>
      </c>
      <c r="KJ13" s="122">
        <f t="shared" si="193"/>
        <v>0</v>
      </c>
      <c r="KK13" s="122">
        <f>IF(I13=1,SUMIFS($AN$10:$AN$330,$E$10:$E$330,E13),0)</f>
        <v>0</v>
      </c>
      <c r="KL13" s="91">
        <f t="shared" si="194"/>
        <v>0</v>
      </c>
      <c r="KM13" s="175" t="e">
        <f t="shared" si="195"/>
        <v>#VALUE!</v>
      </c>
      <c r="KN13" s="56"/>
      <c r="KO13" s="177">
        <f t="shared" si="196"/>
        <v>0</v>
      </c>
      <c r="KP13" s="91">
        <f t="shared" si="196"/>
        <v>0</v>
      </c>
      <c r="KQ13" s="91">
        <f t="shared" si="196"/>
        <v>0</v>
      </c>
      <c r="KR13" s="91">
        <f t="shared" si="196"/>
        <v>0</v>
      </c>
      <c r="KS13" s="91">
        <f t="shared" si="196"/>
        <v>0</v>
      </c>
      <c r="KT13" s="91">
        <f t="shared" si="196"/>
        <v>0</v>
      </c>
      <c r="KU13" s="91">
        <f t="shared" si="196"/>
        <v>0</v>
      </c>
      <c r="KV13" s="91">
        <f t="shared" si="196"/>
        <v>0</v>
      </c>
      <c r="KW13" s="91">
        <f t="shared" si="196"/>
        <v>0</v>
      </c>
      <c r="KX13" s="91">
        <f t="shared" si="196"/>
        <v>0</v>
      </c>
      <c r="KY13" s="91">
        <f t="shared" si="196"/>
        <v>0</v>
      </c>
      <c r="KZ13" s="91">
        <f t="shared" si="196"/>
        <v>0</v>
      </c>
      <c r="LA13" s="175">
        <f t="shared" si="196"/>
        <v>0</v>
      </c>
      <c r="LB13" s="43"/>
      <c r="LC13" s="177">
        <f t="shared" si="197"/>
        <v>0</v>
      </c>
      <c r="LD13" s="91">
        <f t="shared" si="198"/>
        <v>0</v>
      </c>
      <c r="LE13" s="91">
        <f t="shared" si="199"/>
        <v>0</v>
      </c>
      <c r="LF13" s="91">
        <f t="shared" si="200"/>
        <v>0</v>
      </c>
      <c r="LG13" s="91">
        <f t="shared" si="201"/>
        <v>0</v>
      </c>
      <c r="LH13" s="91">
        <f t="shared" si="202"/>
        <v>0</v>
      </c>
      <c r="LI13" s="91">
        <f t="shared" si="203"/>
        <v>0</v>
      </c>
      <c r="LJ13" s="91">
        <f t="shared" si="204"/>
        <v>0</v>
      </c>
      <c r="LK13" s="91">
        <f t="shared" si="205"/>
        <v>0</v>
      </c>
      <c r="LL13" s="91">
        <f t="shared" si="206"/>
        <v>0</v>
      </c>
      <c r="LM13" s="175">
        <f t="shared" si="207"/>
        <v>0</v>
      </c>
    </row>
    <row r="14" spans="1:325" s="20" customFormat="1" ht="24" customHeight="1">
      <c r="A14" s="43">
        <f t="shared" si="60"/>
        <v>0</v>
      </c>
      <c r="B14" s="43">
        <f t="shared" si="61"/>
        <v>0</v>
      </c>
      <c r="C14" s="43">
        <f t="shared" si="62"/>
        <v>0</v>
      </c>
      <c r="D14" s="43">
        <f t="shared" si="63"/>
        <v>0</v>
      </c>
      <c r="E14" s="43">
        <f t="shared" si="64"/>
        <v>0</v>
      </c>
      <c r="F14" s="43">
        <f t="shared" si="1"/>
        <v>0</v>
      </c>
      <c r="G14" s="43">
        <f t="shared" si="65"/>
        <v>0</v>
      </c>
      <c r="H14" s="43">
        <f t="shared" si="66"/>
        <v>0</v>
      </c>
      <c r="I14" s="43">
        <f t="shared" si="67"/>
        <v>0</v>
      </c>
      <c r="J14" s="43">
        <f t="shared" si="2"/>
        <v>0</v>
      </c>
      <c r="K14" s="86">
        <f t="shared" si="68"/>
        <v>0</v>
      </c>
      <c r="L14" s="206"/>
      <c r="M14" s="205"/>
      <c r="N14" s="207"/>
      <c r="O14" s="306"/>
      <c r="P14" s="224"/>
      <c r="Q14" s="250"/>
      <c r="R14" s="250"/>
      <c r="S14" s="225"/>
      <c r="T14" s="225"/>
      <c r="U14" s="109"/>
      <c r="V14" s="89"/>
      <c r="W14" s="196">
        <f>IF(I14=1,IF(P14=1,IF(OR((AND(OR(T14=1,T14=2,8&lt;=T14,T14&lt;=14),HT14&gt;=20)),(AND(OR(T14=3,T14=6),HT14&gt;=5)),(AND(T14=5,HT14&gt;=3)),(AND(OR(T14=4,T14=7),HT14&gt;=1))),1,0),0),IF(E14&gt;=1,SUMIFS(W$10:W$328,E$10:E$328,E14,I$10:I$328,1),0))</f>
        <v>0</v>
      </c>
      <c r="X14" s="226"/>
      <c r="Y14" s="187"/>
      <c r="Z14" s="99">
        <f t="shared" si="69"/>
        <v>0</v>
      </c>
      <c r="AA14" s="99">
        <f t="shared" si="70"/>
        <v>0</v>
      </c>
      <c r="AB14" s="263">
        <f t="shared" si="71"/>
        <v>0</v>
      </c>
      <c r="AC14" s="265"/>
      <c r="AD14" s="91"/>
      <c r="AE14" s="89"/>
      <c r="AF14" s="251"/>
      <c r="AG14" s="252"/>
      <c r="AH14" s="120"/>
      <c r="AI14" s="253"/>
      <c r="AJ14" s="231"/>
      <c r="AK14" s="229"/>
      <c r="AL14" s="185"/>
      <c r="AM14" s="254"/>
      <c r="AN14" s="201">
        <f t="shared" si="5"/>
        <v>0</v>
      </c>
      <c r="AO14" s="255"/>
      <c r="AP14" s="201">
        <f t="shared" si="6"/>
        <v>0</v>
      </c>
      <c r="AQ14" s="255"/>
      <c r="AR14" s="255"/>
      <c r="AS14" s="183"/>
      <c r="AT14" s="100" t="str">
        <f t="shared" si="7"/>
        <v/>
      </c>
      <c r="AU14" s="184" t="str">
        <f t="shared" si="8"/>
        <v/>
      </c>
      <c r="AV14" s="185"/>
      <c r="AW14" s="234"/>
      <c r="AX14" s="272"/>
      <c r="AY14" s="101"/>
      <c r="AZ14" s="102">
        <f t="shared" si="9"/>
        <v>0</v>
      </c>
      <c r="BA14" s="102">
        <f t="shared" si="10"/>
        <v>0</v>
      </c>
      <c r="BB14" s="116" t="str">
        <f t="shared" si="11"/>
        <v/>
      </c>
      <c r="BC14" s="103"/>
      <c r="BD14" s="256"/>
      <c r="BE14" s="256"/>
      <c r="BF14" s="256"/>
      <c r="BG14" s="256"/>
      <c r="BH14" s="104" t="str">
        <f>IF(BB14&lt;&gt;"",VLOOKUP(BB14,'（様式１号）３整理番号表'!$U$4:$W$17,3,FALSE),"")</f>
        <v/>
      </c>
      <c r="BI14" s="238">
        <f t="shared" si="72"/>
        <v>0</v>
      </c>
      <c r="BJ14" s="256">
        <f t="shared" si="73"/>
        <v>0</v>
      </c>
      <c r="BK14" s="105"/>
      <c r="BL14" s="103"/>
      <c r="BM14" s="256"/>
      <c r="BN14" s="256"/>
      <c r="BO14" s="256"/>
      <c r="BP14" s="256"/>
      <c r="BQ14" s="104" t="str">
        <f>IF(BK14&lt;&gt;"",VLOOKUP(BK14,'（様式１号）３整理番号表'!$U$4:$W$12,3,FALSE),"")</f>
        <v/>
      </c>
      <c r="BR14" s="238">
        <f t="shared" si="74"/>
        <v>0</v>
      </c>
      <c r="BS14" s="105"/>
      <c r="BT14" s="103"/>
      <c r="BU14" s="256"/>
      <c r="BV14" s="256"/>
      <c r="BW14" s="256"/>
      <c r="BX14" s="256"/>
      <c r="BY14" s="104" t="str">
        <f>IF(BS14&lt;&gt;"",VLOOKUP(BS14,'（様式１号）３整理番号表'!$U$4:$W$12,3,FALSE),"")</f>
        <v/>
      </c>
      <c r="BZ14" s="238">
        <f t="shared" si="75"/>
        <v>0</v>
      </c>
      <c r="CA14" s="105"/>
      <c r="CB14" s="103"/>
      <c r="CC14" s="275"/>
      <c r="CD14" s="275"/>
      <c r="CE14" s="275"/>
      <c r="CF14" s="275"/>
      <c r="CG14" s="104" t="str">
        <f>IF(CA14&lt;&gt;"",VLOOKUP(CA14,'（様式１号）３整理番号表'!$U$4:$W$12,3,FALSE),"")</f>
        <v/>
      </c>
      <c r="CH14" s="202">
        <f t="shared" si="76"/>
        <v>0</v>
      </c>
      <c r="CI14" s="105"/>
      <c r="CJ14" s="103"/>
      <c r="CK14" s="235"/>
      <c r="CL14" s="235"/>
      <c r="CM14" s="235"/>
      <c r="CN14" s="235"/>
      <c r="CO14" s="104" t="str">
        <f>IF(CI14&lt;&gt;"",VLOOKUP(CI14,'（様式１号）３整理番号表'!$U$4:$W$12,3,FALSE),"")</f>
        <v/>
      </c>
      <c r="CP14" s="202">
        <f t="shared" si="77"/>
        <v>0</v>
      </c>
      <c r="CQ14" s="116">
        <f t="shared" si="78"/>
        <v>0</v>
      </c>
      <c r="CR14" s="116">
        <f t="shared" si="79"/>
        <v>0</v>
      </c>
      <c r="CS14" s="116">
        <f t="shared" si="80"/>
        <v>0</v>
      </c>
      <c r="CT14" s="116">
        <f t="shared" si="81"/>
        <v>0</v>
      </c>
      <c r="CU14" s="116">
        <f t="shared" si="82"/>
        <v>0</v>
      </c>
      <c r="CV14" s="116">
        <f t="shared" si="83"/>
        <v>0</v>
      </c>
      <c r="CW14" s="116">
        <f t="shared" si="84"/>
        <v>0</v>
      </c>
      <c r="CX14" s="116">
        <f t="shared" si="85"/>
        <v>0</v>
      </c>
      <c r="CY14" s="116">
        <f t="shared" si="86"/>
        <v>0</v>
      </c>
      <c r="CZ14" s="116">
        <f t="shared" si="87"/>
        <v>0</v>
      </c>
      <c r="DA14" s="116">
        <f t="shared" si="88"/>
        <v>0</v>
      </c>
      <c r="DB14" s="116">
        <f t="shared" si="89"/>
        <v>0</v>
      </c>
      <c r="DC14" s="190"/>
      <c r="DD14" s="190" t="s">
        <v>40</v>
      </c>
      <c r="DE14" s="190" t="s">
        <v>40</v>
      </c>
      <c r="DF14" s="190" t="s">
        <v>40</v>
      </c>
      <c r="DG14" s="190"/>
      <c r="DH14" s="236">
        <f t="shared" si="90"/>
        <v>0</v>
      </c>
      <c r="DI14" s="236">
        <f t="shared" si="91"/>
        <v>0</v>
      </c>
      <c r="DJ14" s="236">
        <f t="shared" si="92"/>
        <v>0</v>
      </c>
      <c r="DK14" s="236">
        <f t="shared" si="93"/>
        <v>0</v>
      </c>
      <c r="DL14" s="236">
        <f t="shared" si="94"/>
        <v>0</v>
      </c>
      <c r="DM14" s="236">
        <f t="shared" si="95"/>
        <v>0</v>
      </c>
      <c r="DN14" s="236">
        <f t="shared" si="96"/>
        <v>0</v>
      </c>
      <c r="DO14" s="236">
        <f t="shared" si="97"/>
        <v>0</v>
      </c>
      <c r="DP14" s="191">
        <f t="shared" si="98"/>
        <v>0</v>
      </c>
      <c r="DQ14" s="191">
        <f t="shared" si="99"/>
        <v>0</v>
      </c>
      <c r="DR14" s="89"/>
      <c r="DS14" s="89"/>
      <c r="DT14" s="89"/>
      <c r="DU14" s="89"/>
      <c r="DV14" s="89"/>
      <c r="DW14" s="89"/>
      <c r="DX14" s="89"/>
      <c r="DY14" s="89"/>
      <c r="DZ14" s="89"/>
      <c r="EA14" s="257"/>
      <c r="EB14" s="89"/>
      <c r="EC14" s="89"/>
      <c r="ED14" s="89"/>
      <c r="EE14" s="89"/>
      <c r="EF14" s="89"/>
      <c r="EG14" s="89"/>
      <c r="EH14" s="287"/>
      <c r="EI14" s="287"/>
      <c r="EJ14" s="238">
        <f t="shared" si="100"/>
        <v>0</v>
      </c>
      <c r="EK14" s="239">
        <f t="shared" si="101"/>
        <v>0</v>
      </c>
      <c r="EL14" s="287"/>
      <c r="EM14" s="287"/>
      <c r="EN14" s="238">
        <f t="shared" si="102"/>
        <v>0</v>
      </c>
      <c r="EO14" s="287"/>
      <c r="EP14" s="287"/>
      <c r="EQ14" s="238">
        <f t="shared" si="103"/>
        <v>0</v>
      </c>
      <c r="ER14" s="239">
        <f t="shared" si="104"/>
        <v>0</v>
      </c>
      <c r="ES14" s="240"/>
      <c r="ET14" s="241">
        <f t="shared" si="105"/>
        <v>0</v>
      </c>
      <c r="EU14" s="242"/>
      <c r="EV14" s="243">
        <f t="shared" si="106"/>
        <v>0</v>
      </c>
      <c r="EW14" s="243">
        <f t="shared" si="107"/>
        <v>0</v>
      </c>
      <c r="EX14" s="243">
        <f t="shared" si="108"/>
        <v>0</v>
      </c>
      <c r="EY14" s="312">
        <f t="shared" si="109"/>
        <v>0</v>
      </c>
      <c r="EZ14" s="314">
        <f t="shared" si="13"/>
        <v>0</v>
      </c>
      <c r="FA14" s="314">
        <f t="shared" si="14"/>
        <v>0</v>
      </c>
      <c r="FB14" s="314">
        <f t="shared" si="15"/>
        <v>0</v>
      </c>
      <c r="FC14" s="314">
        <f t="shared" si="16"/>
        <v>0</v>
      </c>
      <c r="FD14" s="314">
        <f t="shared" si="17"/>
        <v>0</v>
      </c>
      <c r="FE14" s="314">
        <f t="shared" si="18"/>
        <v>0</v>
      </c>
      <c r="FF14" s="314">
        <f t="shared" si="19"/>
        <v>0</v>
      </c>
      <c r="FG14" s="314">
        <f t="shared" si="20"/>
        <v>0</v>
      </c>
      <c r="FH14" s="314">
        <f t="shared" si="21"/>
        <v>0</v>
      </c>
      <c r="FI14" s="314">
        <f t="shared" si="22"/>
        <v>0</v>
      </c>
      <c r="FJ14" s="112">
        <f t="shared" si="23"/>
        <v>0</v>
      </c>
      <c r="FK14" s="112">
        <f t="shared" si="24"/>
        <v>0</v>
      </c>
      <c r="FL14" s="112">
        <f t="shared" si="25"/>
        <v>0</v>
      </c>
      <c r="FM14" s="112">
        <f t="shared" si="26"/>
        <v>0</v>
      </c>
      <c r="FN14" s="112">
        <f t="shared" si="27"/>
        <v>0</v>
      </c>
      <c r="FO14" s="112">
        <f t="shared" si="28"/>
        <v>0</v>
      </c>
      <c r="FP14" s="112">
        <f t="shared" si="29"/>
        <v>0</v>
      </c>
      <c r="FQ14" s="112">
        <f t="shared" si="30"/>
        <v>0</v>
      </c>
      <c r="FR14" s="112">
        <f t="shared" si="31"/>
        <v>0</v>
      </c>
      <c r="FS14" s="112">
        <f t="shared" si="32"/>
        <v>0</v>
      </c>
      <c r="FT14" s="292"/>
      <c r="FU14" s="293"/>
      <c r="FV14" s="293"/>
      <c r="FW14" s="293"/>
      <c r="FX14" s="292"/>
      <c r="FY14" s="259">
        <f t="shared" si="110"/>
        <v>0</v>
      </c>
      <c r="FZ14" s="259">
        <f t="shared" si="111"/>
        <v>0</v>
      </c>
      <c r="GA14" s="309">
        <f t="shared" si="112"/>
        <v>0</v>
      </c>
      <c r="GB14" s="99">
        <f t="shared" si="33"/>
        <v>0</v>
      </c>
      <c r="GC14" s="99">
        <f t="shared" si="34"/>
        <v>0</v>
      </c>
      <c r="GD14" s="99">
        <f t="shared" si="35"/>
        <v>0</v>
      </c>
      <c r="GE14" s="99">
        <f t="shared" si="36"/>
        <v>0</v>
      </c>
      <c r="GF14" s="99">
        <f t="shared" si="37"/>
        <v>0</v>
      </c>
      <c r="GG14" s="99">
        <f t="shared" si="38"/>
        <v>0</v>
      </c>
      <c r="GH14" s="99">
        <f t="shared" si="39"/>
        <v>0</v>
      </c>
      <c r="GI14" s="99">
        <f t="shared" si="40"/>
        <v>0</v>
      </c>
      <c r="GJ14" s="99">
        <f t="shared" si="41"/>
        <v>0</v>
      </c>
      <c r="GK14" s="99">
        <f t="shared" si="42"/>
        <v>0</v>
      </c>
      <c r="GL14" s="116">
        <f t="shared" si="113"/>
        <v>0</v>
      </c>
      <c r="GM14" s="116">
        <f t="shared" si="114"/>
        <v>0</v>
      </c>
      <c r="GN14" s="116">
        <f t="shared" si="115"/>
        <v>0</v>
      </c>
      <c r="GO14" s="116">
        <f t="shared" si="116"/>
        <v>0</v>
      </c>
      <c r="GP14" s="116">
        <f t="shared" si="117"/>
        <v>0</v>
      </c>
      <c r="GQ14" s="116">
        <f t="shared" si="118"/>
        <v>0</v>
      </c>
      <c r="GR14" s="116">
        <f t="shared" si="119"/>
        <v>0</v>
      </c>
      <c r="GS14" s="116">
        <f t="shared" si="120"/>
        <v>0</v>
      </c>
      <c r="GT14" s="116">
        <f t="shared" si="121"/>
        <v>0</v>
      </c>
      <c r="GU14" s="116">
        <f t="shared" si="122"/>
        <v>0</v>
      </c>
      <c r="GV14" s="116">
        <f t="shared" si="123"/>
        <v>0</v>
      </c>
      <c r="GW14" s="116">
        <f t="shared" si="124"/>
        <v>0</v>
      </c>
      <c r="GX14" s="116">
        <f t="shared" si="125"/>
        <v>0</v>
      </c>
      <c r="GY14" s="116">
        <f t="shared" si="126"/>
        <v>0</v>
      </c>
      <c r="GZ14" s="116">
        <f t="shared" si="127"/>
        <v>0</v>
      </c>
      <c r="HA14" s="116">
        <f t="shared" si="128"/>
        <v>0</v>
      </c>
      <c r="HB14" s="116">
        <f t="shared" si="129"/>
        <v>0</v>
      </c>
      <c r="HC14" s="116">
        <f t="shared" si="130"/>
        <v>0</v>
      </c>
      <c r="HD14" s="116">
        <f t="shared" si="131"/>
        <v>0</v>
      </c>
      <c r="HE14" s="116">
        <f t="shared" si="132"/>
        <v>0</v>
      </c>
      <c r="HF14" s="116">
        <f t="shared" si="133"/>
        <v>0</v>
      </c>
      <c r="HG14" s="258"/>
      <c r="HH14" s="258"/>
      <c r="HI14" s="260">
        <f t="shared" si="134"/>
        <v>0</v>
      </c>
      <c r="HJ14" s="240"/>
      <c r="HK14" s="242"/>
      <c r="HL14" s="241">
        <f t="shared" si="135"/>
        <v>0</v>
      </c>
      <c r="HM14" s="243">
        <f t="shared" si="136"/>
        <v>0</v>
      </c>
      <c r="HN14" s="243">
        <f t="shared" si="137"/>
        <v>0</v>
      </c>
      <c r="HO14" s="247">
        <f t="shared" si="138"/>
        <v>0</v>
      </c>
      <c r="HP14" s="261">
        <f t="shared" si="139"/>
        <v>0</v>
      </c>
      <c r="HQ14" s="43"/>
      <c r="HR14" s="250"/>
      <c r="HS14" s="301"/>
      <c r="HT14" s="301"/>
      <c r="HU14" s="316">
        <f t="shared" si="140"/>
        <v>0</v>
      </c>
      <c r="HV14" s="317">
        <f t="shared" si="141"/>
        <v>0</v>
      </c>
      <c r="HW14" s="318"/>
      <c r="HX14" s="319"/>
      <c r="HY14" s="319"/>
      <c r="HZ14" s="320" t="str">
        <f t="shared" si="142"/>
        <v/>
      </c>
      <c r="IA14" s="321">
        <f>IF(OR(AND(1&lt;=HZ14,HZ14&lt;=3),HZ14=6),VLOOKUP(HZ14,'（様式１号）３整理番号表'!$J$5:$K$59,2,FALSE),0)</f>
        <v>0</v>
      </c>
      <c r="IB14" s="321">
        <f>IF(OR(HZ14=4,HZ14=7),VLOOKUP(HZ14,'（様式１号）３整理番号表'!$J$5:$K$59,2,FALSE),0)</f>
        <v>0</v>
      </c>
      <c r="IC14" s="321">
        <f>IF(HZ14=5,VLOOKUP(HZ14,'（様式１号）３整理番号表'!$J$5:$K$59,2,FALSE),0)</f>
        <v>0</v>
      </c>
      <c r="ID14" s="321">
        <f>IF(AND(8&lt;=HZ14,HZ14&lt;=13),VLOOKUP(HZ14,'（様式１号）３整理番号表'!$J$5:$K$59,2,FALSE),0)</f>
        <v>0</v>
      </c>
      <c r="IE14" s="320">
        <f t="shared" si="143"/>
        <v>0</v>
      </c>
      <c r="IF14" s="320">
        <f t="shared" si="144"/>
        <v>0</v>
      </c>
      <c r="IG14" s="320">
        <f t="shared" si="145"/>
        <v>0</v>
      </c>
      <c r="IH14" s="320">
        <f t="shared" si="146"/>
        <v>0</v>
      </c>
      <c r="II14" s="320">
        <f t="shared" si="147"/>
        <v>0</v>
      </c>
      <c r="IJ14" s="320">
        <f t="shared" si="148"/>
        <v>0</v>
      </c>
      <c r="IK14" s="320">
        <f t="shared" si="149"/>
        <v>0</v>
      </c>
      <c r="IL14" s="320">
        <f t="shared" si="150"/>
        <v>0</v>
      </c>
      <c r="IM14" s="320">
        <f t="shared" si="151"/>
        <v>0</v>
      </c>
      <c r="IN14" s="320">
        <f t="shared" si="152"/>
        <v>0</v>
      </c>
      <c r="IO14" s="320">
        <f t="shared" si="153"/>
        <v>0</v>
      </c>
      <c r="IP14" s="320">
        <f t="shared" si="154"/>
        <v>0</v>
      </c>
      <c r="IQ14" s="320">
        <f t="shared" si="155"/>
        <v>0</v>
      </c>
      <c r="IR14" s="320">
        <f t="shared" si="156"/>
        <v>0</v>
      </c>
      <c r="IS14" s="320">
        <f t="shared" si="157"/>
        <v>0</v>
      </c>
      <c r="IT14" s="320">
        <f t="shared" si="158"/>
        <v>0</v>
      </c>
      <c r="IU14" s="320">
        <f t="shared" si="159"/>
        <v>0</v>
      </c>
      <c r="IV14" s="43"/>
      <c r="IW14" s="43"/>
      <c r="IX14" s="249"/>
      <c r="IY14" s="92">
        <f t="shared" si="160"/>
        <v>0</v>
      </c>
      <c r="IZ14" s="93" t="e">
        <f>VLOOKUP(IY14,'（様式１号）３整理番号表'!$B$6:$H$12,2,FALSE)</f>
        <v>#N/A</v>
      </c>
      <c r="JA14" s="91">
        <f t="shared" si="161"/>
        <v>0</v>
      </c>
      <c r="JB14" s="91">
        <f t="shared" si="162"/>
        <v>0</v>
      </c>
      <c r="JC14" s="91">
        <f t="shared" si="163"/>
        <v>0</v>
      </c>
      <c r="JD14" s="91">
        <f t="shared" si="164"/>
        <v>0</v>
      </c>
      <c r="JE14" s="91">
        <f t="shared" si="165"/>
        <v>0</v>
      </c>
      <c r="JF14" s="91">
        <f t="shared" si="166"/>
        <v>0</v>
      </c>
      <c r="JG14" s="91">
        <f t="shared" si="167"/>
        <v>0</v>
      </c>
      <c r="JH14" s="91" t="str">
        <f t="shared" si="168"/>
        <v>○</v>
      </c>
      <c r="JI14" s="301" cm="1">
        <f t="array" ref="JI14">IF($KP14=1,INDEX($BS14:$CP14,1,MATCH("Ⅰ⑤",$BS14:$CP14,0)+2),0)</f>
        <v>0</v>
      </c>
      <c r="JJ14" s="301" cm="1">
        <f t="array" ref="JJ14">IF($KP14=1,INDEX($BS14:$CP14,1,MATCH("Ⅰ⑤",$BS14:$CP14,0)+5),0)</f>
        <v>0</v>
      </c>
      <c r="JK14" s="117" t="str">
        <f t="shared" si="169"/>
        <v/>
      </c>
      <c r="JL14" s="117" t="str">
        <f t="shared" si="170"/>
        <v/>
      </c>
      <c r="JM14" s="118">
        <f t="shared" si="171"/>
        <v>0</v>
      </c>
      <c r="JN14" s="91" t="str">
        <f t="shared" si="172"/>
        <v/>
      </c>
      <c r="JO14" s="119" cm="1">
        <f t="array" ref="JO14">IF(KT14=1,INDEX($BK14:$CP14,1,MATCH("Ⅰ⑥",$BK14:$CP14,0)+7),0)</f>
        <v>0</v>
      </c>
      <c r="JP14" s="118">
        <f t="shared" si="173"/>
        <v>0</v>
      </c>
      <c r="JQ14" s="91">
        <f t="shared" si="174"/>
        <v>0</v>
      </c>
      <c r="JR14" s="90">
        <f t="shared" si="175"/>
        <v>0</v>
      </c>
      <c r="JS14" s="91">
        <f t="shared" si="176"/>
        <v>0</v>
      </c>
      <c r="JT14" s="91">
        <f t="shared" si="177"/>
        <v>0</v>
      </c>
      <c r="JU14" s="91">
        <f t="shared" si="178"/>
        <v>0</v>
      </c>
      <c r="JV14" s="91">
        <f t="shared" si="179"/>
        <v>0</v>
      </c>
      <c r="JW14" s="91">
        <f t="shared" si="180"/>
        <v>0</v>
      </c>
      <c r="JX14" s="91">
        <f t="shared" si="181"/>
        <v>0</v>
      </c>
      <c r="JY14" s="91">
        <f t="shared" si="182"/>
        <v>0</v>
      </c>
      <c r="JZ14" s="91">
        <f t="shared" si="183"/>
        <v>0</v>
      </c>
      <c r="KA14" s="91">
        <f t="shared" si="184"/>
        <v>0</v>
      </c>
      <c r="KB14" s="120">
        <f t="shared" si="185"/>
        <v>0</v>
      </c>
      <c r="KC14" s="121">
        <f t="shared" si="186"/>
        <v>0</v>
      </c>
      <c r="KD14" s="122" t="str">
        <f t="shared" si="187"/>
        <v/>
      </c>
      <c r="KE14" s="122" t="e">
        <f t="shared" si="188"/>
        <v>#VALUE!</v>
      </c>
      <c r="KF14" s="121">
        <f t="shared" si="189"/>
        <v>0</v>
      </c>
      <c r="KG14" s="121">
        <f t="shared" si="190"/>
        <v>0</v>
      </c>
      <c r="KH14" s="123" t="e">
        <f t="shared" si="191"/>
        <v>#VALUE!</v>
      </c>
      <c r="KI14" s="91" t="e">
        <f t="shared" si="192"/>
        <v>#VALUE!</v>
      </c>
      <c r="KJ14" s="122">
        <f t="shared" si="193"/>
        <v>0</v>
      </c>
      <c r="KK14" s="122">
        <f>IF(I14=1,SUMIFS($AN$10:$AN$330,$E$10:$E$330,E14),0)</f>
        <v>0</v>
      </c>
      <c r="KL14" s="91">
        <f t="shared" si="194"/>
        <v>0</v>
      </c>
      <c r="KM14" s="175" t="e">
        <f t="shared" si="195"/>
        <v>#VALUE!</v>
      </c>
      <c r="KN14" s="56"/>
      <c r="KO14" s="177">
        <f t="shared" si="196"/>
        <v>0</v>
      </c>
      <c r="KP14" s="91">
        <f t="shared" si="196"/>
        <v>0</v>
      </c>
      <c r="KQ14" s="91">
        <f t="shared" si="196"/>
        <v>0</v>
      </c>
      <c r="KR14" s="91">
        <f t="shared" si="196"/>
        <v>0</v>
      </c>
      <c r="KS14" s="91">
        <f t="shared" si="196"/>
        <v>0</v>
      </c>
      <c r="KT14" s="91">
        <f t="shared" si="196"/>
        <v>0</v>
      </c>
      <c r="KU14" s="91">
        <f t="shared" si="196"/>
        <v>0</v>
      </c>
      <c r="KV14" s="91">
        <f t="shared" si="196"/>
        <v>0</v>
      </c>
      <c r="KW14" s="91">
        <f t="shared" si="196"/>
        <v>0</v>
      </c>
      <c r="KX14" s="91">
        <f t="shared" si="196"/>
        <v>0</v>
      </c>
      <c r="KY14" s="91">
        <f t="shared" si="196"/>
        <v>0</v>
      </c>
      <c r="KZ14" s="91">
        <f t="shared" si="196"/>
        <v>0</v>
      </c>
      <c r="LA14" s="175">
        <f t="shared" si="196"/>
        <v>0</v>
      </c>
      <c r="LB14" s="43"/>
      <c r="LC14" s="177">
        <f t="shared" si="197"/>
        <v>0</v>
      </c>
      <c r="LD14" s="91">
        <f t="shared" si="198"/>
        <v>0</v>
      </c>
      <c r="LE14" s="91">
        <f t="shared" si="199"/>
        <v>0</v>
      </c>
      <c r="LF14" s="91">
        <f t="shared" si="200"/>
        <v>0</v>
      </c>
      <c r="LG14" s="91">
        <f t="shared" si="201"/>
        <v>0</v>
      </c>
      <c r="LH14" s="91">
        <f t="shared" si="202"/>
        <v>0</v>
      </c>
      <c r="LI14" s="91">
        <f t="shared" si="203"/>
        <v>0</v>
      </c>
      <c r="LJ14" s="91">
        <f t="shared" si="204"/>
        <v>0</v>
      </c>
      <c r="LK14" s="91">
        <f t="shared" si="205"/>
        <v>0</v>
      </c>
      <c r="LL14" s="91">
        <f t="shared" si="206"/>
        <v>0</v>
      </c>
      <c r="LM14" s="175">
        <f t="shared" si="207"/>
        <v>0</v>
      </c>
    </row>
    <row r="15" spans="1:325" s="20" customFormat="1" ht="24" customHeight="1">
      <c r="A15" s="43">
        <f t="shared" si="60"/>
        <v>0</v>
      </c>
      <c r="B15" s="43">
        <f t="shared" si="61"/>
        <v>0</v>
      </c>
      <c r="C15" s="43">
        <f t="shared" si="62"/>
        <v>0</v>
      </c>
      <c r="D15" s="43">
        <f t="shared" si="63"/>
        <v>0</v>
      </c>
      <c r="E15" s="43">
        <f t="shared" si="64"/>
        <v>0</v>
      </c>
      <c r="F15" s="43">
        <f t="shared" si="1"/>
        <v>0</v>
      </c>
      <c r="G15" s="43">
        <f t="shared" si="65"/>
        <v>0</v>
      </c>
      <c r="H15" s="43">
        <f t="shared" si="66"/>
        <v>0</v>
      </c>
      <c r="I15" s="43">
        <f t="shared" si="67"/>
        <v>0</v>
      </c>
      <c r="J15" s="43">
        <f t="shared" si="2"/>
        <v>0</v>
      </c>
      <c r="K15" s="86">
        <f t="shared" si="68"/>
        <v>0</v>
      </c>
      <c r="L15" s="206"/>
      <c r="M15" s="205"/>
      <c r="N15" s="207"/>
      <c r="O15" s="306"/>
      <c r="P15" s="224"/>
      <c r="Q15" s="250"/>
      <c r="R15" s="250"/>
      <c r="S15" s="225"/>
      <c r="T15" s="225"/>
      <c r="U15" s="109"/>
      <c r="V15" s="89"/>
      <c r="W15" s="196">
        <f>IF(I15=1,IF(P15=1,IF(OR((AND(OR(T15=1,T15=2,8&lt;=T15,T15&lt;=14),HT15&gt;=20)),(AND(OR(T15=3,T15=6),HT15&gt;=5)),(AND(T15=5,HT15&gt;=3)),(AND(OR(T15=4,T15=7),HT15&gt;=1))),1,0),0),IF(E15&gt;=1,SUMIFS(W$10:W$328,E$10:E$328,E15,I$10:I$328,1),0))</f>
        <v>0</v>
      </c>
      <c r="X15" s="226"/>
      <c r="Y15" s="187"/>
      <c r="Z15" s="99">
        <f t="shared" si="69"/>
        <v>0</v>
      </c>
      <c r="AA15" s="99">
        <f t="shared" si="70"/>
        <v>0</v>
      </c>
      <c r="AB15" s="263">
        <f t="shared" si="71"/>
        <v>0</v>
      </c>
      <c r="AC15" s="265"/>
      <c r="AD15" s="91"/>
      <c r="AE15" s="89"/>
      <c r="AF15" s="251"/>
      <c r="AG15" s="252"/>
      <c r="AH15" s="120"/>
      <c r="AI15" s="253"/>
      <c r="AJ15" s="231"/>
      <c r="AK15" s="229"/>
      <c r="AL15" s="185"/>
      <c r="AM15" s="254"/>
      <c r="AN15" s="201">
        <f t="shared" si="5"/>
        <v>0</v>
      </c>
      <c r="AO15" s="255"/>
      <c r="AP15" s="201">
        <f t="shared" si="6"/>
        <v>0</v>
      </c>
      <c r="AQ15" s="255"/>
      <c r="AR15" s="255"/>
      <c r="AS15" s="183"/>
      <c r="AT15" s="100" t="str">
        <f t="shared" si="7"/>
        <v/>
      </c>
      <c r="AU15" s="184" t="str">
        <f t="shared" si="8"/>
        <v/>
      </c>
      <c r="AV15" s="185"/>
      <c r="AW15" s="234"/>
      <c r="AX15" s="272"/>
      <c r="AY15" s="101"/>
      <c r="AZ15" s="102">
        <f t="shared" si="9"/>
        <v>0</v>
      </c>
      <c r="BA15" s="102">
        <f t="shared" si="10"/>
        <v>0</v>
      </c>
      <c r="BB15" s="116" t="str">
        <f t="shared" si="11"/>
        <v/>
      </c>
      <c r="BC15" s="103"/>
      <c r="BD15" s="256"/>
      <c r="BE15" s="256"/>
      <c r="BF15" s="256"/>
      <c r="BG15" s="256"/>
      <c r="BH15" s="104" t="str">
        <f>IF(BB15&lt;&gt;"",VLOOKUP(BB15,'（様式１号）３整理番号表'!$U$4:$W$17,3,FALSE),"")</f>
        <v/>
      </c>
      <c r="BI15" s="238">
        <f t="shared" si="72"/>
        <v>0</v>
      </c>
      <c r="BJ15" s="256">
        <f t="shared" si="73"/>
        <v>0</v>
      </c>
      <c r="BK15" s="105"/>
      <c r="BL15" s="103"/>
      <c r="BM15" s="256"/>
      <c r="BN15" s="256"/>
      <c r="BO15" s="256"/>
      <c r="BP15" s="256"/>
      <c r="BQ15" s="104" t="str">
        <f>IF(BK15&lt;&gt;"",VLOOKUP(BK15,'（様式１号）３整理番号表'!$U$4:$W$12,3,FALSE),"")</f>
        <v/>
      </c>
      <c r="BR15" s="238">
        <f t="shared" si="74"/>
        <v>0</v>
      </c>
      <c r="BS15" s="105"/>
      <c r="BT15" s="103"/>
      <c r="BU15" s="256"/>
      <c r="BV15" s="256"/>
      <c r="BW15" s="256"/>
      <c r="BX15" s="256"/>
      <c r="BY15" s="104" t="str">
        <f>IF(BS15&lt;&gt;"",VLOOKUP(BS15,'（様式１号）３整理番号表'!$U$4:$W$12,3,FALSE),"")</f>
        <v/>
      </c>
      <c r="BZ15" s="238">
        <f t="shared" si="75"/>
        <v>0</v>
      </c>
      <c r="CA15" s="105"/>
      <c r="CB15" s="103"/>
      <c r="CC15" s="275"/>
      <c r="CD15" s="275"/>
      <c r="CE15" s="275"/>
      <c r="CF15" s="275"/>
      <c r="CG15" s="104" t="str">
        <f>IF(CA15&lt;&gt;"",VLOOKUP(CA15,'（様式１号）３整理番号表'!$U$4:$W$12,3,FALSE),"")</f>
        <v/>
      </c>
      <c r="CH15" s="202">
        <f t="shared" si="76"/>
        <v>0</v>
      </c>
      <c r="CI15" s="105"/>
      <c r="CJ15" s="103"/>
      <c r="CK15" s="235"/>
      <c r="CL15" s="235"/>
      <c r="CM15" s="235"/>
      <c r="CN15" s="235"/>
      <c r="CO15" s="104" t="str">
        <f>IF(CI15&lt;&gt;"",VLOOKUP(CI15,'（様式１号）３整理番号表'!$U$4:$W$12,3,FALSE),"")</f>
        <v/>
      </c>
      <c r="CP15" s="202">
        <f t="shared" si="77"/>
        <v>0</v>
      </c>
      <c r="CQ15" s="116">
        <f t="shared" si="78"/>
        <v>0</v>
      </c>
      <c r="CR15" s="116">
        <f t="shared" si="79"/>
        <v>0</v>
      </c>
      <c r="CS15" s="116">
        <f t="shared" si="80"/>
        <v>0</v>
      </c>
      <c r="CT15" s="116">
        <f t="shared" si="81"/>
        <v>0</v>
      </c>
      <c r="CU15" s="116">
        <f t="shared" si="82"/>
        <v>0</v>
      </c>
      <c r="CV15" s="116">
        <f t="shared" si="83"/>
        <v>0</v>
      </c>
      <c r="CW15" s="116">
        <f t="shared" si="84"/>
        <v>0</v>
      </c>
      <c r="CX15" s="116">
        <f t="shared" si="85"/>
        <v>0</v>
      </c>
      <c r="CY15" s="116">
        <f t="shared" si="86"/>
        <v>0</v>
      </c>
      <c r="CZ15" s="116">
        <f t="shared" si="87"/>
        <v>0</v>
      </c>
      <c r="DA15" s="116">
        <f t="shared" si="88"/>
        <v>0</v>
      </c>
      <c r="DB15" s="116">
        <f t="shared" si="89"/>
        <v>0</v>
      </c>
      <c r="DC15" s="190"/>
      <c r="DD15" s="190" t="s">
        <v>40</v>
      </c>
      <c r="DE15" s="190" t="s">
        <v>40</v>
      </c>
      <c r="DF15" s="190" t="s">
        <v>40</v>
      </c>
      <c r="DG15" s="190"/>
      <c r="DH15" s="236">
        <f t="shared" si="90"/>
        <v>0</v>
      </c>
      <c r="DI15" s="236">
        <f t="shared" si="91"/>
        <v>0</v>
      </c>
      <c r="DJ15" s="236">
        <f t="shared" si="92"/>
        <v>0</v>
      </c>
      <c r="DK15" s="236">
        <f t="shared" si="93"/>
        <v>0</v>
      </c>
      <c r="DL15" s="236">
        <f t="shared" si="94"/>
        <v>0</v>
      </c>
      <c r="DM15" s="236">
        <f t="shared" si="95"/>
        <v>0</v>
      </c>
      <c r="DN15" s="236">
        <f t="shared" si="96"/>
        <v>0</v>
      </c>
      <c r="DO15" s="236">
        <f t="shared" si="97"/>
        <v>0</v>
      </c>
      <c r="DP15" s="191">
        <f t="shared" si="98"/>
        <v>0</v>
      </c>
      <c r="DQ15" s="191">
        <f t="shared" si="99"/>
        <v>0</v>
      </c>
      <c r="DR15" s="89"/>
      <c r="DS15" s="89"/>
      <c r="DT15" s="89"/>
      <c r="DU15" s="89"/>
      <c r="DV15" s="89"/>
      <c r="DW15" s="89"/>
      <c r="DX15" s="89"/>
      <c r="DY15" s="89"/>
      <c r="DZ15" s="89"/>
      <c r="EA15" s="257"/>
      <c r="EB15" s="89"/>
      <c r="EC15" s="89"/>
      <c r="ED15" s="89"/>
      <c r="EE15" s="89"/>
      <c r="EF15" s="89"/>
      <c r="EG15" s="89"/>
      <c r="EH15" s="287"/>
      <c r="EI15" s="287"/>
      <c r="EJ15" s="238">
        <f t="shared" si="100"/>
        <v>0</v>
      </c>
      <c r="EK15" s="239">
        <f t="shared" si="101"/>
        <v>0</v>
      </c>
      <c r="EL15" s="287"/>
      <c r="EM15" s="287"/>
      <c r="EN15" s="238">
        <f t="shared" si="102"/>
        <v>0</v>
      </c>
      <c r="EO15" s="287"/>
      <c r="EP15" s="287"/>
      <c r="EQ15" s="238">
        <f t="shared" si="103"/>
        <v>0</v>
      </c>
      <c r="ER15" s="239">
        <f t="shared" si="104"/>
        <v>0</v>
      </c>
      <c r="ES15" s="240"/>
      <c r="ET15" s="241">
        <f t="shared" si="105"/>
        <v>0</v>
      </c>
      <c r="EU15" s="242"/>
      <c r="EV15" s="243">
        <f t="shared" si="106"/>
        <v>0</v>
      </c>
      <c r="EW15" s="243">
        <f t="shared" si="107"/>
        <v>0</v>
      </c>
      <c r="EX15" s="243">
        <f t="shared" si="108"/>
        <v>0</v>
      </c>
      <c r="EY15" s="312">
        <f t="shared" si="109"/>
        <v>0</v>
      </c>
      <c r="EZ15" s="314">
        <f t="shared" si="13"/>
        <v>0</v>
      </c>
      <c r="FA15" s="314">
        <f t="shared" si="14"/>
        <v>0</v>
      </c>
      <c r="FB15" s="314">
        <f t="shared" si="15"/>
        <v>0</v>
      </c>
      <c r="FC15" s="314">
        <f t="shared" si="16"/>
        <v>0</v>
      </c>
      <c r="FD15" s="314">
        <f t="shared" si="17"/>
        <v>0</v>
      </c>
      <c r="FE15" s="314">
        <f t="shared" si="18"/>
        <v>0</v>
      </c>
      <c r="FF15" s="314">
        <f t="shared" si="19"/>
        <v>0</v>
      </c>
      <c r="FG15" s="314">
        <f t="shared" si="20"/>
        <v>0</v>
      </c>
      <c r="FH15" s="314">
        <f t="shared" si="21"/>
        <v>0</v>
      </c>
      <c r="FI15" s="314">
        <f t="shared" si="22"/>
        <v>0</v>
      </c>
      <c r="FJ15" s="112">
        <f t="shared" si="23"/>
        <v>0</v>
      </c>
      <c r="FK15" s="112">
        <f t="shared" si="24"/>
        <v>0</v>
      </c>
      <c r="FL15" s="112">
        <f t="shared" si="25"/>
        <v>0</v>
      </c>
      <c r="FM15" s="112">
        <f t="shared" si="26"/>
        <v>0</v>
      </c>
      <c r="FN15" s="112">
        <f t="shared" si="27"/>
        <v>0</v>
      </c>
      <c r="FO15" s="112">
        <f t="shared" si="28"/>
        <v>0</v>
      </c>
      <c r="FP15" s="112">
        <f t="shared" si="29"/>
        <v>0</v>
      </c>
      <c r="FQ15" s="112">
        <f t="shared" si="30"/>
        <v>0</v>
      </c>
      <c r="FR15" s="112">
        <f t="shared" si="31"/>
        <v>0</v>
      </c>
      <c r="FS15" s="112">
        <f t="shared" si="32"/>
        <v>0</v>
      </c>
      <c r="FT15" s="292"/>
      <c r="FU15" s="293"/>
      <c r="FV15" s="293"/>
      <c r="FW15" s="293"/>
      <c r="FX15" s="292"/>
      <c r="FY15" s="259">
        <f t="shared" si="110"/>
        <v>0</v>
      </c>
      <c r="FZ15" s="259">
        <f t="shared" si="111"/>
        <v>0</v>
      </c>
      <c r="GA15" s="309">
        <f t="shared" si="112"/>
        <v>0</v>
      </c>
      <c r="GB15" s="99">
        <f t="shared" si="33"/>
        <v>0</v>
      </c>
      <c r="GC15" s="99">
        <f t="shared" si="34"/>
        <v>0</v>
      </c>
      <c r="GD15" s="99">
        <f t="shared" si="35"/>
        <v>0</v>
      </c>
      <c r="GE15" s="99">
        <f t="shared" si="36"/>
        <v>0</v>
      </c>
      <c r="GF15" s="99">
        <f t="shared" si="37"/>
        <v>0</v>
      </c>
      <c r="GG15" s="99">
        <f t="shared" si="38"/>
        <v>0</v>
      </c>
      <c r="GH15" s="99">
        <f t="shared" si="39"/>
        <v>0</v>
      </c>
      <c r="GI15" s="99">
        <f t="shared" si="40"/>
        <v>0</v>
      </c>
      <c r="GJ15" s="99">
        <f t="shared" si="41"/>
        <v>0</v>
      </c>
      <c r="GK15" s="99">
        <f t="shared" si="42"/>
        <v>0</v>
      </c>
      <c r="GL15" s="116">
        <f t="shared" si="113"/>
        <v>0</v>
      </c>
      <c r="GM15" s="116">
        <f t="shared" si="114"/>
        <v>0</v>
      </c>
      <c r="GN15" s="116">
        <f t="shared" si="115"/>
        <v>0</v>
      </c>
      <c r="GO15" s="116">
        <f t="shared" si="116"/>
        <v>0</v>
      </c>
      <c r="GP15" s="116">
        <f t="shared" si="117"/>
        <v>0</v>
      </c>
      <c r="GQ15" s="116">
        <f t="shared" si="118"/>
        <v>0</v>
      </c>
      <c r="GR15" s="116">
        <f t="shared" si="119"/>
        <v>0</v>
      </c>
      <c r="GS15" s="116">
        <f t="shared" si="120"/>
        <v>0</v>
      </c>
      <c r="GT15" s="116">
        <f t="shared" si="121"/>
        <v>0</v>
      </c>
      <c r="GU15" s="116">
        <f t="shared" si="122"/>
        <v>0</v>
      </c>
      <c r="GV15" s="116">
        <f t="shared" si="123"/>
        <v>0</v>
      </c>
      <c r="GW15" s="116">
        <f t="shared" si="124"/>
        <v>0</v>
      </c>
      <c r="GX15" s="116">
        <f t="shared" si="125"/>
        <v>0</v>
      </c>
      <c r="GY15" s="116">
        <f t="shared" si="126"/>
        <v>0</v>
      </c>
      <c r="GZ15" s="116">
        <f t="shared" si="127"/>
        <v>0</v>
      </c>
      <c r="HA15" s="116">
        <f t="shared" si="128"/>
        <v>0</v>
      </c>
      <c r="HB15" s="116">
        <f t="shared" si="129"/>
        <v>0</v>
      </c>
      <c r="HC15" s="116">
        <f t="shared" si="130"/>
        <v>0</v>
      </c>
      <c r="HD15" s="116">
        <f t="shared" si="131"/>
        <v>0</v>
      </c>
      <c r="HE15" s="116">
        <f t="shared" si="132"/>
        <v>0</v>
      </c>
      <c r="HF15" s="116">
        <f t="shared" si="133"/>
        <v>0</v>
      </c>
      <c r="HG15" s="258"/>
      <c r="HH15" s="258"/>
      <c r="HI15" s="260">
        <f t="shared" si="134"/>
        <v>0</v>
      </c>
      <c r="HJ15" s="240"/>
      <c r="HK15" s="242"/>
      <c r="HL15" s="241">
        <f t="shared" si="135"/>
        <v>0</v>
      </c>
      <c r="HM15" s="243">
        <f t="shared" si="136"/>
        <v>0</v>
      </c>
      <c r="HN15" s="243">
        <f t="shared" si="137"/>
        <v>0</v>
      </c>
      <c r="HO15" s="247">
        <f t="shared" si="138"/>
        <v>0</v>
      </c>
      <c r="HP15" s="261">
        <f t="shared" si="139"/>
        <v>0</v>
      </c>
      <c r="HQ15" s="43"/>
      <c r="HR15" s="250"/>
      <c r="HS15" s="301"/>
      <c r="HT15" s="301"/>
      <c r="HU15" s="316">
        <f t="shared" si="140"/>
        <v>0</v>
      </c>
      <c r="HV15" s="317">
        <f t="shared" si="141"/>
        <v>0</v>
      </c>
      <c r="HW15" s="318"/>
      <c r="HX15" s="319"/>
      <c r="HY15" s="319"/>
      <c r="HZ15" s="320" t="str">
        <f t="shared" si="142"/>
        <v/>
      </c>
      <c r="IA15" s="321">
        <f>IF(OR(AND(1&lt;=HZ15,HZ15&lt;=3),HZ15=6),VLOOKUP(HZ15,'（様式１号）３整理番号表'!$J$5:$K$59,2,FALSE),0)</f>
        <v>0</v>
      </c>
      <c r="IB15" s="321">
        <f>IF(OR(HZ15=4,HZ15=7),VLOOKUP(HZ15,'（様式１号）３整理番号表'!$J$5:$K$59,2,FALSE),0)</f>
        <v>0</v>
      </c>
      <c r="IC15" s="321">
        <f>IF(HZ15=5,VLOOKUP(HZ15,'（様式１号）３整理番号表'!$J$5:$K$59,2,FALSE),0)</f>
        <v>0</v>
      </c>
      <c r="ID15" s="321">
        <f>IF(AND(8&lt;=HZ15,HZ15&lt;=13),VLOOKUP(HZ15,'（様式１号）３整理番号表'!$J$5:$K$59,2,FALSE),0)</f>
        <v>0</v>
      </c>
      <c r="IE15" s="320">
        <f t="shared" si="143"/>
        <v>0</v>
      </c>
      <c r="IF15" s="320">
        <f t="shared" si="144"/>
        <v>0</v>
      </c>
      <c r="IG15" s="320">
        <f t="shared" si="145"/>
        <v>0</v>
      </c>
      <c r="IH15" s="320">
        <f t="shared" si="146"/>
        <v>0</v>
      </c>
      <c r="II15" s="320">
        <f t="shared" si="147"/>
        <v>0</v>
      </c>
      <c r="IJ15" s="320">
        <f t="shared" si="148"/>
        <v>0</v>
      </c>
      <c r="IK15" s="320">
        <f t="shared" si="149"/>
        <v>0</v>
      </c>
      <c r="IL15" s="320">
        <f t="shared" si="150"/>
        <v>0</v>
      </c>
      <c r="IM15" s="320">
        <f t="shared" si="151"/>
        <v>0</v>
      </c>
      <c r="IN15" s="320">
        <f t="shared" si="152"/>
        <v>0</v>
      </c>
      <c r="IO15" s="320">
        <f t="shared" si="153"/>
        <v>0</v>
      </c>
      <c r="IP15" s="320">
        <f t="shared" si="154"/>
        <v>0</v>
      </c>
      <c r="IQ15" s="320">
        <f t="shared" si="155"/>
        <v>0</v>
      </c>
      <c r="IR15" s="320">
        <f t="shared" si="156"/>
        <v>0</v>
      </c>
      <c r="IS15" s="320">
        <f t="shared" si="157"/>
        <v>0</v>
      </c>
      <c r="IT15" s="320">
        <f t="shared" si="158"/>
        <v>0</v>
      </c>
      <c r="IU15" s="320">
        <f t="shared" si="159"/>
        <v>0</v>
      </c>
      <c r="IV15" s="43"/>
      <c r="IW15" s="43"/>
      <c r="IX15" s="249"/>
      <c r="IY15" s="92">
        <f t="shared" si="160"/>
        <v>0</v>
      </c>
      <c r="IZ15" s="93" t="e">
        <f>VLOOKUP(IY15,'（様式１号）３整理番号表'!$B$6:$H$12,2,FALSE)</f>
        <v>#N/A</v>
      </c>
      <c r="JA15" s="91">
        <f t="shared" si="161"/>
        <v>0</v>
      </c>
      <c r="JB15" s="91">
        <f t="shared" si="162"/>
        <v>0</v>
      </c>
      <c r="JC15" s="91">
        <f t="shared" si="163"/>
        <v>0</v>
      </c>
      <c r="JD15" s="91">
        <f t="shared" si="164"/>
        <v>0</v>
      </c>
      <c r="JE15" s="91">
        <f t="shared" si="165"/>
        <v>0</v>
      </c>
      <c r="JF15" s="91">
        <f t="shared" si="166"/>
        <v>0</v>
      </c>
      <c r="JG15" s="91">
        <f t="shared" si="167"/>
        <v>0</v>
      </c>
      <c r="JH15" s="91" t="str">
        <f t="shared" si="168"/>
        <v>○</v>
      </c>
      <c r="JI15" s="301" cm="1">
        <f t="array" ref="JI15">IF($KP15=1,INDEX($BS15:$CP15,1,MATCH("Ⅰ⑤",$BS15:$CP15,0)+2),0)</f>
        <v>0</v>
      </c>
      <c r="JJ15" s="301" cm="1">
        <f t="array" ref="JJ15">IF($KP15=1,INDEX($BS15:$CP15,1,MATCH("Ⅰ⑤",$BS15:$CP15,0)+5),0)</f>
        <v>0</v>
      </c>
      <c r="JK15" s="117" t="str">
        <f t="shared" si="169"/>
        <v/>
      </c>
      <c r="JL15" s="117" t="str">
        <f t="shared" si="170"/>
        <v/>
      </c>
      <c r="JM15" s="118">
        <f t="shared" si="171"/>
        <v>0</v>
      </c>
      <c r="JN15" s="91" t="str">
        <f t="shared" si="172"/>
        <v/>
      </c>
      <c r="JO15" s="119" cm="1">
        <f t="array" ref="JO15">IF(KT15=1,INDEX($BK15:$CP15,1,MATCH("Ⅰ⑥",$BK15:$CP15,0)+7),0)</f>
        <v>0</v>
      </c>
      <c r="JP15" s="118">
        <f t="shared" si="173"/>
        <v>0</v>
      </c>
      <c r="JQ15" s="91">
        <f t="shared" si="174"/>
        <v>0</v>
      </c>
      <c r="JR15" s="90">
        <f t="shared" si="175"/>
        <v>0</v>
      </c>
      <c r="JS15" s="91">
        <f t="shared" si="176"/>
        <v>0</v>
      </c>
      <c r="JT15" s="91">
        <f t="shared" si="177"/>
        <v>0</v>
      </c>
      <c r="JU15" s="91">
        <f t="shared" si="178"/>
        <v>0</v>
      </c>
      <c r="JV15" s="91">
        <f t="shared" si="179"/>
        <v>0</v>
      </c>
      <c r="JW15" s="91">
        <f t="shared" si="180"/>
        <v>0</v>
      </c>
      <c r="JX15" s="91">
        <f t="shared" si="181"/>
        <v>0</v>
      </c>
      <c r="JY15" s="91">
        <f t="shared" si="182"/>
        <v>0</v>
      </c>
      <c r="JZ15" s="91">
        <f t="shared" si="183"/>
        <v>0</v>
      </c>
      <c r="KA15" s="91">
        <f t="shared" si="184"/>
        <v>0</v>
      </c>
      <c r="KB15" s="120">
        <f t="shared" si="185"/>
        <v>0</v>
      </c>
      <c r="KC15" s="121">
        <f t="shared" si="186"/>
        <v>0</v>
      </c>
      <c r="KD15" s="122" t="str">
        <f t="shared" si="187"/>
        <v/>
      </c>
      <c r="KE15" s="122" t="e">
        <f t="shared" si="188"/>
        <v>#VALUE!</v>
      </c>
      <c r="KF15" s="121">
        <f t="shared" si="189"/>
        <v>0</v>
      </c>
      <c r="KG15" s="121">
        <f t="shared" si="190"/>
        <v>0</v>
      </c>
      <c r="KH15" s="123" t="e">
        <f t="shared" si="191"/>
        <v>#VALUE!</v>
      </c>
      <c r="KI15" s="91" t="e">
        <f t="shared" si="192"/>
        <v>#VALUE!</v>
      </c>
      <c r="KJ15" s="122">
        <f t="shared" si="193"/>
        <v>0</v>
      </c>
      <c r="KK15" s="122">
        <f>IF(I15=1,SUMIFS($AN$10:$AN$330,$E$10:$E$330,E15),0)</f>
        <v>0</v>
      </c>
      <c r="KL15" s="91">
        <f t="shared" si="194"/>
        <v>0</v>
      </c>
      <c r="KM15" s="175" t="e">
        <f t="shared" si="195"/>
        <v>#VALUE!</v>
      </c>
      <c r="KN15" s="56"/>
      <c r="KO15" s="177">
        <f t="shared" si="196"/>
        <v>0</v>
      </c>
      <c r="KP15" s="91">
        <f t="shared" si="196"/>
        <v>0</v>
      </c>
      <c r="KQ15" s="91">
        <f t="shared" si="196"/>
        <v>0</v>
      </c>
      <c r="KR15" s="91">
        <f t="shared" si="196"/>
        <v>0</v>
      </c>
      <c r="KS15" s="91">
        <f t="shared" si="196"/>
        <v>0</v>
      </c>
      <c r="KT15" s="91">
        <f t="shared" si="196"/>
        <v>0</v>
      </c>
      <c r="KU15" s="91">
        <f t="shared" si="196"/>
        <v>0</v>
      </c>
      <c r="KV15" s="91">
        <f t="shared" si="196"/>
        <v>0</v>
      </c>
      <c r="KW15" s="91">
        <f t="shared" si="196"/>
        <v>0</v>
      </c>
      <c r="KX15" s="91">
        <f t="shared" si="196"/>
        <v>0</v>
      </c>
      <c r="KY15" s="91">
        <f t="shared" si="196"/>
        <v>0</v>
      </c>
      <c r="KZ15" s="91">
        <f t="shared" si="196"/>
        <v>0</v>
      </c>
      <c r="LA15" s="175">
        <f t="shared" si="196"/>
        <v>0</v>
      </c>
      <c r="LB15" s="43"/>
      <c r="LC15" s="177">
        <f t="shared" si="197"/>
        <v>0</v>
      </c>
      <c r="LD15" s="91">
        <f t="shared" si="198"/>
        <v>0</v>
      </c>
      <c r="LE15" s="91">
        <f t="shared" si="199"/>
        <v>0</v>
      </c>
      <c r="LF15" s="91">
        <f t="shared" si="200"/>
        <v>0</v>
      </c>
      <c r="LG15" s="91">
        <f t="shared" si="201"/>
        <v>0</v>
      </c>
      <c r="LH15" s="91">
        <f t="shared" si="202"/>
        <v>0</v>
      </c>
      <c r="LI15" s="91">
        <f t="shared" si="203"/>
        <v>0</v>
      </c>
      <c r="LJ15" s="91">
        <f t="shared" si="204"/>
        <v>0</v>
      </c>
      <c r="LK15" s="91">
        <f t="shared" si="205"/>
        <v>0</v>
      </c>
      <c r="LL15" s="91">
        <f t="shared" si="206"/>
        <v>0</v>
      </c>
      <c r="LM15" s="175">
        <f t="shared" si="207"/>
        <v>0</v>
      </c>
    </row>
    <row r="16" spans="1:325" s="20" customFormat="1" ht="24" customHeight="1">
      <c r="A16" s="43">
        <f>D16*1000000+C16*10000+P16*100</f>
        <v>0</v>
      </c>
      <c r="B16" s="43">
        <f t="shared" si="61"/>
        <v>0</v>
      </c>
      <c r="C16" s="43">
        <f t="shared" si="62"/>
        <v>0</v>
      </c>
      <c r="D16" s="43">
        <f t="shared" si="63"/>
        <v>0</v>
      </c>
      <c r="E16" s="43">
        <f t="shared" si="64"/>
        <v>0</v>
      </c>
      <c r="F16" s="43">
        <f t="shared" si="1"/>
        <v>0</v>
      </c>
      <c r="G16" s="43">
        <f t="shared" si="65"/>
        <v>0</v>
      </c>
      <c r="H16" s="43">
        <f t="shared" si="66"/>
        <v>0</v>
      </c>
      <c r="I16" s="43">
        <f t="shared" si="67"/>
        <v>0</v>
      </c>
      <c r="J16" s="43">
        <f t="shared" si="2"/>
        <v>0</v>
      </c>
      <c r="K16" s="86">
        <f t="shared" si="68"/>
        <v>0</v>
      </c>
      <c r="L16" s="206"/>
      <c r="M16" s="205"/>
      <c r="N16" s="207"/>
      <c r="O16" s="306"/>
      <c r="P16" s="224"/>
      <c r="Q16" s="250"/>
      <c r="R16" s="250"/>
      <c r="S16" s="225"/>
      <c r="T16" s="225"/>
      <c r="U16" s="109"/>
      <c r="V16" s="89"/>
      <c r="W16" s="196">
        <f>IF(I16=1,IF(P16=1,IF(OR((AND(OR(T16=1,T16=2,8&lt;=T16,T16&lt;=14),HT16&gt;=20)),(AND(OR(T16=3,T16=6),HT16&gt;=5)),(AND(T16=5,HT16&gt;=3)),(AND(OR(T16=4,T16=7),HT16&gt;=1))),1,0),0),IF(E16&gt;=1,SUMIFS(W$10:W$328,E$10:E$328,E16,I$10:I$328,1),0))</f>
        <v>0</v>
      </c>
      <c r="X16" s="226"/>
      <c r="Y16" s="187"/>
      <c r="Z16" s="99">
        <f t="shared" si="69"/>
        <v>0</v>
      </c>
      <c r="AA16" s="99">
        <f t="shared" si="70"/>
        <v>0</v>
      </c>
      <c r="AB16" s="263">
        <f t="shared" si="71"/>
        <v>0</v>
      </c>
      <c r="AC16" s="265"/>
      <c r="AD16" s="91"/>
      <c r="AE16" s="89"/>
      <c r="AF16" s="251"/>
      <c r="AG16" s="252"/>
      <c r="AH16" s="120"/>
      <c r="AI16" s="253"/>
      <c r="AJ16" s="231"/>
      <c r="AK16" s="229"/>
      <c r="AL16" s="185"/>
      <c r="AM16" s="254"/>
      <c r="AN16" s="201">
        <f t="shared" si="5"/>
        <v>0</v>
      </c>
      <c r="AO16" s="255"/>
      <c r="AP16" s="201">
        <f t="shared" si="6"/>
        <v>0</v>
      </c>
      <c r="AQ16" s="255"/>
      <c r="AR16" s="255"/>
      <c r="AS16" s="183"/>
      <c r="AT16" s="100" t="str">
        <f t="shared" si="7"/>
        <v/>
      </c>
      <c r="AU16" s="184" t="str">
        <f t="shared" si="8"/>
        <v/>
      </c>
      <c r="AV16" s="185"/>
      <c r="AW16" s="234"/>
      <c r="AX16" s="272"/>
      <c r="AY16" s="101"/>
      <c r="AZ16" s="102">
        <f t="shared" si="9"/>
        <v>0</v>
      </c>
      <c r="BA16" s="102">
        <f t="shared" si="10"/>
        <v>0</v>
      </c>
      <c r="BB16" s="116" t="str">
        <f t="shared" si="11"/>
        <v/>
      </c>
      <c r="BC16" s="103"/>
      <c r="BD16" s="256"/>
      <c r="BE16" s="256"/>
      <c r="BF16" s="256"/>
      <c r="BG16" s="256"/>
      <c r="BH16" s="104" t="str">
        <f>IF(BB16&lt;&gt;"",VLOOKUP(BB16,'（様式１号）３整理番号表'!$U$4:$W$17,3,FALSE),"")</f>
        <v/>
      </c>
      <c r="BI16" s="238">
        <f t="shared" si="72"/>
        <v>0</v>
      </c>
      <c r="BJ16" s="256">
        <f t="shared" si="73"/>
        <v>0</v>
      </c>
      <c r="BK16" s="105"/>
      <c r="BL16" s="103"/>
      <c r="BM16" s="256"/>
      <c r="BN16" s="256"/>
      <c r="BO16" s="256"/>
      <c r="BP16" s="256"/>
      <c r="BQ16" s="104" t="str">
        <f>IF(BK16&lt;&gt;"",VLOOKUP(BK16,'（様式１号）３整理番号表'!$U$4:$W$12,3,FALSE),"")</f>
        <v/>
      </c>
      <c r="BR16" s="238">
        <f t="shared" si="74"/>
        <v>0</v>
      </c>
      <c r="BS16" s="105"/>
      <c r="BT16" s="103"/>
      <c r="BU16" s="256"/>
      <c r="BV16" s="256"/>
      <c r="BW16" s="256"/>
      <c r="BX16" s="256"/>
      <c r="BY16" s="104" t="str">
        <f>IF(BS16&lt;&gt;"",VLOOKUP(BS16,'（様式１号）３整理番号表'!$U$4:$W$12,3,FALSE),"")</f>
        <v/>
      </c>
      <c r="BZ16" s="238">
        <f t="shared" si="75"/>
        <v>0</v>
      </c>
      <c r="CA16" s="105"/>
      <c r="CB16" s="103"/>
      <c r="CC16" s="275"/>
      <c r="CD16" s="275"/>
      <c r="CE16" s="275"/>
      <c r="CF16" s="275"/>
      <c r="CG16" s="104" t="str">
        <f>IF(CA16&lt;&gt;"",VLOOKUP(CA16,'（様式１号）３整理番号表'!$U$4:$W$12,3,FALSE),"")</f>
        <v/>
      </c>
      <c r="CH16" s="202">
        <f t="shared" si="76"/>
        <v>0</v>
      </c>
      <c r="CI16" s="105"/>
      <c r="CJ16" s="103"/>
      <c r="CK16" s="235"/>
      <c r="CL16" s="235"/>
      <c r="CM16" s="235"/>
      <c r="CN16" s="235"/>
      <c r="CO16" s="104" t="str">
        <f>IF(CI16&lt;&gt;"",VLOOKUP(CI16,'（様式１号）３整理番号表'!$U$4:$W$12,3,FALSE),"")</f>
        <v/>
      </c>
      <c r="CP16" s="202">
        <f t="shared" si="77"/>
        <v>0</v>
      </c>
      <c r="CQ16" s="116">
        <f t="shared" si="78"/>
        <v>0</v>
      </c>
      <c r="CR16" s="116">
        <f t="shared" si="79"/>
        <v>0</v>
      </c>
      <c r="CS16" s="116">
        <f t="shared" si="80"/>
        <v>0</v>
      </c>
      <c r="CT16" s="116">
        <f t="shared" si="81"/>
        <v>0</v>
      </c>
      <c r="CU16" s="116">
        <f t="shared" si="82"/>
        <v>0</v>
      </c>
      <c r="CV16" s="116">
        <f t="shared" si="83"/>
        <v>0</v>
      </c>
      <c r="CW16" s="116">
        <f t="shared" si="84"/>
        <v>0</v>
      </c>
      <c r="CX16" s="116">
        <f t="shared" si="85"/>
        <v>0</v>
      </c>
      <c r="CY16" s="116">
        <f t="shared" si="86"/>
        <v>0</v>
      </c>
      <c r="CZ16" s="116">
        <f t="shared" si="87"/>
        <v>0</v>
      </c>
      <c r="DA16" s="116">
        <f t="shared" si="88"/>
        <v>0</v>
      </c>
      <c r="DB16" s="116">
        <f t="shared" si="89"/>
        <v>0</v>
      </c>
      <c r="DC16" s="190"/>
      <c r="DD16" s="190" t="s">
        <v>40</v>
      </c>
      <c r="DE16" s="190" t="s">
        <v>40</v>
      </c>
      <c r="DF16" s="190" t="s">
        <v>40</v>
      </c>
      <c r="DG16" s="190"/>
      <c r="DH16" s="236">
        <f t="shared" si="90"/>
        <v>0</v>
      </c>
      <c r="DI16" s="236">
        <f t="shared" si="91"/>
        <v>0</v>
      </c>
      <c r="DJ16" s="236">
        <f t="shared" si="92"/>
        <v>0</v>
      </c>
      <c r="DK16" s="236">
        <f t="shared" si="93"/>
        <v>0</v>
      </c>
      <c r="DL16" s="236">
        <f t="shared" si="94"/>
        <v>0</v>
      </c>
      <c r="DM16" s="236">
        <f t="shared" si="95"/>
        <v>0</v>
      </c>
      <c r="DN16" s="236">
        <f t="shared" si="96"/>
        <v>0</v>
      </c>
      <c r="DO16" s="236">
        <f t="shared" si="97"/>
        <v>0</v>
      </c>
      <c r="DP16" s="191">
        <f t="shared" si="98"/>
        <v>0</v>
      </c>
      <c r="DQ16" s="191">
        <f t="shared" si="99"/>
        <v>0</v>
      </c>
      <c r="DR16" s="89"/>
      <c r="DS16" s="89"/>
      <c r="DT16" s="89"/>
      <c r="DU16" s="89"/>
      <c r="DV16" s="89"/>
      <c r="DW16" s="89"/>
      <c r="DX16" s="89"/>
      <c r="DY16" s="89"/>
      <c r="DZ16" s="89"/>
      <c r="EA16" s="257"/>
      <c r="EB16" s="89"/>
      <c r="EC16" s="89"/>
      <c r="ED16" s="89"/>
      <c r="EE16" s="89"/>
      <c r="EF16" s="89"/>
      <c r="EG16" s="89"/>
      <c r="EH16" s="287"/>
      <c r="EI16" s="287"/>
      <c r="EJ16" s="238">
        <f t="shared" si="100"/>
        <v>0</v>
      </c>
      <c r="EK16" s="239">
        <f t="shared" si="101"/>
        <v>0</v>
      </c>
      <c r="EL16" s="287"/>
      <c r="EM16" s="287"/>
      <c r="EN16" s="238">
        <f t="shared" si="102"/>
        <v>0</v>
      </c>
      <c r="EO16" s="287"/>
      <c r="EP16" s="287"/>
      <c r="EQ16" s="238">
        <f t="shared" si="103"/>
        <v>0</v>
      </c>
      <c r="ER16" s="239">
        <f t="shared" si="104"/>
        <v>0</v>
      </c>
      <c r="ES16" s="240"/>
      <c r="ET16" s="241">
        <f t="shared" si="105"/>
        <v>0</v>
      </c>
      <c r="EU16" s="242"/>
      <c r="EV16" s="243">
        <f t="shared" si="106"/>
        <v>0</v>
      </c>
      <c r="EW16" s="243">
        <f t="shared" si="107"/>
        <v>0</v>
      </c>
      <c r="EX16" s="243">
        <f t="shared" si="108"/>
        <v>0</v>
      </c>
      <c r="EY16" s="312">
        <f t="shared" si="109"/>
        <v>0</v>
      </c>
      <c r="EZ16" s="314">
        <f t="shared" si="13"/>
        <v>0</v>
      </c>
      <c r="FA16" s="314">
        <f t="shared" si="14"/>
        <v>0</v>
      </c>
      <c r="FB16" s="314">
        <f t="shared" si="15"/>
        <v>0</v>
      </c>
      <c r="FC16" s="314">
        <f t="shared" si="16"/>
        <v>0</v>
      </c>
      <c r="FD16" s="314">
        <f t="shared" si="17"/>
        <v>0</v>
      </c>
      <c r="FE16" s="314">
        <f t="shared" si="18"/>
        <v>0</v>
      </c>
      <c r="FF16" s="314">
        <f t="shared" si="19"/>
        <v>0</v>
      </c>
      <c r="FG16" s="314">
        <f t="shared" si="20"/>
        <v>0</v>
      </c>
      <c r="FH16" s="314">
        <f t="shared" si="21"/>
        <v>0</v>
      </c>
      <c r="FI16" s="314">
        <f t="shared" si="22"/>
        <v>0</v>
      </c>
      <c r="FJ16" s="112">
        <f t="shared" si="23"/>
        <v>0</v>
      </c>
      <c r="FK16" s="112">
        <f t="shared" si="24"/>
        <v>0</v>
      </c>
      <c r="FL16" s="112">
        <f t="shared" si="25"/>
        <v>0</v>
      </c>
      <c r="FM16" s="112">
        <f t="shared" si="26"/>
        <v>0</v>
      </c>
      <c r="FN16" s="112">
        <f t="shared" si="27"/>
        <v>0</v>
      </c>
      <c r="FO16" s="112">
        <f t="shared" si="28"/>
        <v>0</v>
      </c>
      <c r="FP16" s="112">
        <f t="shared" si="29"/>
        <v>0</v>
      </c>
      <c r="FQ16" s="112">
        <f t="shared" si="30"/>
        <v>0</v>
      </c>
      <c r="FR16" s="112">
        <f t="shared" si="31"/>
        <v>0</v>
      </c>
      <c r="FS16" s="112">
        <f t="shared" si="32"/>
        <v>0</v>
      </c>
      <c r="FT16" s="292"/>
      <c r="FU16" s="293"/>
      <c r="FV16" s="293"/>
      <c r="FW16" s="293"/>
      <c r="FX16" s="292"/>
      <c r="FY16" s="259">
        <f t="shared" si="110"/>
        <v>0</v>
      </c>
      <c r="FZ16" s="259">
        <f t="shared" si="111"/>
        <v>0</v>
      </c>
      <c r="GA16" s="309">
        <f t="shared" si="112"/>
        <v>0</v>
      </c>
      <c r="GB16" s="99">
        <f t="shared" si="33"/>
        <v>0</v>
      </c>
      <c r="GC16" s="99">
        <f t="shared" si="34"/>
        <v>0</v>
      </c>
      <c r="GD16" s="99">
        <f t="shared" si="35"/>
        <v>0</v>
      </c>
      <c r="GE16" s="99">
        <f t="shared" si="36"/>
        <v>0</v>
      </c>
      <c r="GF16" s="99">
        <f t="shared" si="37"/>
        <v>0</v>
      </c>
      <c r="GG16" s="99">
        <f t="shared" si="38"/>
        <v>0</v>
      </c>
      <c r="GH16" s="99">
        <f t="shared" si="39"/>
        <v>0</v>
      </c>
      <c r="GI16" s="99">
        <f t="shared" si="40"/>
        <v>0</v>
      </c>
      <c r="GJ16" s="99">
        <f t="shared" si="41"/>
        <v>0</v>
      </c>
      <c r="GK16" s="99">
        <f t="shared" si="42"/>
        <v>0</v>
      </c>
      <c r="GL16" s="116">
        <f t="shared" si="113"/>
        <v>0</v>
      </c>
      <c r="GM16" s="116">
        <f t="shared" si="114"/>
        <v>0</v>
      </c>
      <c r="GN16" s="116">
        <f t="shared" si="115"/>
        <v>0</v>
      </c>
      <c r="GO16" s="116">
        <f t="shared" si="116"/>
        <v>0</v>
      </c>
      <c r="GP16" s="116">
        <f t="shared" si="117"/>
        <v>0</v>
      </c>
      <c r="GQ16" s="116">
        <f t="shared" si="118"/>
        <v>0</v>
      </c>
      <c r="GR16" s="116">
        <f t="shared" si="119"/>
        <v>0</v>
      </c>
      <c r="GS16" s="116">
        <f t="shared" si="120"/>
        <v>0</v>
      </c>
      <c r="GT16" s="116">
        <f t="shared" si="121"/>
        <v>0</v>
      </c>
      <c r="GU16" s="116">
        <f t="shared" si="122"/>
        <v>0</v>
      </c>
      <c r="GV16" s="116">
        <f t="shared" si="123"/>
        <v>0</v>
      </c>
      <c r="GW16" s="116">
        <f t="shared" si="124"/>
        <v>0</v>
      </c>
      <c r="GX16" s="116">
        <f t="shared" si="125"/>
        <v>0</v>
      </c>
      <c r="GY16" s="116">
        <f t="shared" si="126"/>
        <v>0</v>
      </c>
      <c r="GZ16" s="116">
        <f t="shared" si="127"/>
        <v>0</v>
      </c>
      <c r="HA16" s="116">
        <f t="shared" si="128"/>
        <v>0</v>
      </c>
      <c r="HB16" s="116">
        <f t="shared" si="129"/>
        <v>0</v>
      </c>
      <c r="HC16" s="116">
        <f t="shared" si="130"/>
        <v>0</v>
      </c>
      <c r="HD16" s="116">
        <f t="shared" si="131"/>
        <v>0</v>
      </c>
      <c r="HE16" s="116">
        <f t="shared" si="132"/>
        <v>0</v>
      </c>
      <c r="HF16" s="116">
        <f t="shared" si="133"/>
        <v>0</v>
      </c>
      <c r="HG16" s="258"/>
      <c r="HH16" s="258"/>
      <c r="HI16" s="260">
        <f t="shared" si="134"/>
        <v>0</v>
      </c>
      <c r="HJ16" s="240"/>
      <c r="HK16" s="242"/>
      <c r="HL16" s="241">
        <f t="shared" si="135"/>
        <v>0</v>
      </c>
      <c r="HM16" s="243">
        <f t="shared" si="136"/>
        <v>0</v>
      </c>
      <c r="HN16" s="243">
        <f t="shared" si="137"/>
        <v>0</v>
      </c>
      <c r="HO16" s="247">
        <f t="shared" si="138"/>
        <v>0</v>
      </c>
      <c r="HP16" s="261">
        <f t="shared" si="139"/>
        <v>0</v>
      </c>
      <c r="HQ16" s="43"/>
      <c r="HR16" s="250"/>
      <c r="HS16" s="301"/>
      <c r="HT16" s="301"/>
      <c r="HU16" s="316">
        <f t="shared" si="140"/>
        <v>0</v>
      </c>
      <c r="HV16" s="317">
        <f t="shared" si="141"/>
        <v>0</v>
      </c>
      <c r="HW16" s="318"/>
      <c r="HX16" s="319"/>
      <c r="HY16" s="319"/>
      <c r="HZ16" s="320" t="str">
        <f t="shared" si="142"/>
        <v/>
      </c>
      <c r="IA16" s="321">
        <f>IF(OR(AND(1&lt;=HZ16,HZ16&lt;=3),HZ16=6),VLOOKUP(HZ16,'（様式１号）３整理番号表'!$J$5:$K$59,2,FALSE),0)</f>
        <v>0</v>
      </c>
      <c r="IB16" s="321">
        <f>IF(OR(HZ16=4,HZ16=7),VLOOKUP(HZ16,'（様式１号）３整理番号表'!$J$5:$K$59,2,FALSE),0)</f>
        <v>0</v>
      </c>
      <c r="IC16" s="321">
        <f>IF(HZ16=5,VLOOKUP(HZ16,'（様式１号）３整理番号表'!$J$5:$K$59,2,FALSE),0)</f>
        <v>0</v>
      </c>
      <c r="ID16" s="321">
        <f>IF(AND(8&lt;=HZ16,HZ16&lt;=13),VLOOKUP(HZ16,'（様式１号）３整理番号表'!$J$5:$K$59,2,FALSE),0)</f>
        <v>0</v>
      </c>
      <c r="IE16" s="320">
        <f t="shared" si="143"/>
        <v>0</v>
      </c>
      <c r="IF16" s="320">
        <f t="shared" si="144"/>
        <v>0</v>
      </c>
      <c r="IG16" s="320">
        <f t="shared" si="145"/>
        <v>0</v>
      </c>
      <c r="IH16" s="320">
        <f t="shared" si="146"/>
        <v>0</v>
      </c>
      <c r="II16" s="320">
        <f t="shared" si="147"/>
        <v>0</v>
      </c>
      <c r="IJ16" s="320">
        <f t="shared" si="148"/>
        <v>0</v>
      </c>
      <c r="IK16" s="320">
        <f t="shared" si="149"/>
        <v>0</v>
      </c>
      <c r="IL16" s="320">
        <f t="shared" si="150"/>
        <v>0</v>
      </c>
      <c r="IM16" s="320">
        <f t="shared" si="151"/>
        <v>0</v>
      </c>
      <c r="IN16" s="320">
        <f t="shared" si="152"/>
        <v>0</v>
      </c>
      <c r="IO16" s="320">
        <f t="shared" si="153"/>
        <v>0</v>
      </c>
      <c r="IP16" s="320">
        <f t="shared" si="154"/>
        <v>0</v>
      </c>
      <c r="IQ16" s="320">
        <f t="shared" si="155"/>
        <v>0</v>
      </c>
      <c r="IR16" s="320">
        <f t="shared" si="156"/>
        <v>0</v>
      </c>
      <c r="IS16" s="320">
        <f t="shared" si="157"/>
        <v>0</v>
      </c>
      <c r="IT16" s="320">
        <f t="shared" si="158"/>
        <v>0</v>
      </c>
      <c r="IU16" s="320">
        <f t="shared" si="159"/>
        <v>0</v>
      </c>
      <c r="IV16" s="43"/>
      <c r="IW16" s="43"/>
      <c r="IX16" s="249"/>
      <c r="IY16" s="92">
        <f t="shared" si="160"/>
        <v>0</v>
      </c>
      <c r="IZ16" s="93" t="e">
        <f>VLOOKUP(IY16,'（様式１号）３整理番号表'!$B$6:$H$12,2,FALSE)</f>
        <v>#N/A</v>
      </c>
      <c r="JA16" s="91">
        <f t="shared" si="161"/>
        <v>0</v>
      </c>
      <c r="JB16" s="91">
        <f t="shared" si="162"/>
        <v>0</v>
      </c>
      <c r="JC16" s="91">
        <f t="shared" si="163"/>
        <v>0</v>
      </c>
      <c r="JD16" s="91">
        <f t="shared" si="164"/>
        <v>0</v>
      </c>
      <c r="JE16" s="91">
        <f t="shared" si="165"/>
        <v>0</v>
      </c>
      <c r="JF16" s="91">
        <f t="shared" si="166"/>
        <v>0</v>
      </c>
      <c r="JG16" s="91">
        <f t="shared" si="167"/>
        <v>0</v>
      </c>
      <c r="JH16" s="91" t="str">
        <f t="shared" si="168"/>
        <v>○</v>
      </c>
      <c r="JI16" s="301" cm="1">
        <f t="array" ref="JI16">IF($KP16=1,INDEX($BS16:$CP16,1,MATCH("Ⅰ⑤",$BS16:$CP16,0)+2),0)</f>
        <v>0</v>
      </c>
      <c r="JJ16" s="301" cm="1">
        <f t="array" ref="JJ16">IF($KP16=1,INDEX($BS16:$CP16,1,MATCH("Ⅰ⑤",$BS16:$CP16,0)+5),0)</f>
        <v>0</v>
      </c>
      <c r="JK16" s="117" t="str">
        <f t="shared" si="169"/>
        <v/>
      </c>
      <c r="JL16" s="117" t="str">
        <f t="shared" si="170"/>
        <v/>
      </c>
      <c r="JM16" s="118">
        <f t="shared" si="171"/>
        <v>0</v>
      </c>
      <c r="JN16" s="91" t="str">
        <f t="shared" si="172"/>
        <v/>
      </c>
      <c r="JO16" s="119" cm="1">
        <f t="array" ref="JO16">IF(KT16=1,INDEX($BK16:$CP16,1,MATCH("Ⅰ⑥",$BK16:$CP16,0)+7),0)</f>
        <v>0</v>
      </c>
      <c r="JP16" s="118">
        <f t="shared" si="173"/>
        <v>0</v>
      </c>
      <c r="JQ16" s="91">
        <f t="shared" si="174"/>
        <v>0</v>
      </c>
      <c r="JR16" s="90">
        <f t="shared" si="175"/>
        <v>0</v>
      </c>
      <c r="JS16" s="91">
        <f t="shared" si="176"/>
        <v>0</v>
      </c>
      <c r="JT16" s="91">
        <f t="shared" si="177"/>
        <v>0</v>
      </c>
      <c r="JU16" s="91">
        <f t="shared" si="178"/>
        <v>0</v>
      </c>
      <c r="JV16" s="91">
        <f t="shared" si="179"/>
        <v>0</v>
      </c>
      <c r="JW16" s="91">
        <f t="shared" si="180"/>
        <v>0</v>
      </c>
      <c r="JX16" s="91">
        <f t="shared" si="181"/>
        <v>0</v>
      </c>
      <c r="JY16" s="91">
        <f t="shared" si="182"/>
        <v>0</v>
      </c>
      <c r="JZ16" s="91">
        <f t="shared" si="183"/>
        <v>0</v>
      </c>
      <c r="KA16" s="91">
        <f t="shared" si="184"/>
        <v>0</v>
      </c>
      <c r="KB16" s="120">
        <f t="shared" si="185"/>
        <v>0</v>
      </c>
      <c r="KC16" s="121">
        <f t="shared" si="186"/>
        <v>0</v>
      </c>
      <c r="KD16" s="122" t="str">
        <f t="shared" si="187"/>
        <v/>
      </c>
      <c r="KE16" s="122" t="e">
        <f t="shared" si="188"/>
        <v>#VALUE!</v>
      </c>
      <c r="KF16" s="121">
        <f t="shared" si="189"/>
        <v>0</v>
      </c>
      <c r="KG16" s="121">
        <f t="shared" si="190"/>
        <v>0</v>
      </c>
      <c r="KH16" s="123" t="e">
        <f t="shared" si="191"/>
        <v>#VALUE!</v>
      </c>
      <c r="KI16" s="91" t="e">
        <f t="shared" si="192"/>
        <v>#VALUE!</v>
      </c>
      <c r="KJ16" s="122">
        <f t="shared" si="193"/>
        <v>0</v>
      </c>
      <c r="KK16" s="122">
        <f>IF(I16=1,SUMIFS($AN$10:$AN$330,$E$10:$E$330,E16),0)</f>
        <v>0</v>
      </c>
      <c r="KL16" s="91">
        <f t="shared" si="194"/>
        <v>0</v>
      </c>
      <c r="KM16" s="175" t="e">
        <f t="shared" si="195"/>
        <v>#VALUE!</v>
      </c>
      <c r="KN16" s="56"/>
      <c r="KO16" s="177">
        <f t="shared" si="196"/>
        <v>0</v>
      </c>
      <c r="KP16" s="91">
        <f t="shared" si="196"/>
        <v>0</v>
      </c>
      <c r="KQ16" s="91">
        <f t="shared" si="196"/>
        <v>0</v>
      </c>
      <c r="KR16" s="91">
        <f t="shared" si="196"/>
        <v>0</v>
      </c>
      <c r="KS16" s="91">
        <f t="shared" si="196"/>
        <v>0</v>
      </c>
      <c r="KT16" s="91">
        <f t="shared" si="196"/>
        <v>0</v>
      </c>
      <c r="KU16" s="91">
        <f t="shared" si="196"/>
        <v>0</v>
      </c>
      <c r="KV16" s="91">
        <f t="shared" si="196"/>
        <v>0</v>
      </c>
      <c r="KW16" s="91">
        <f t="shared" si="196"/>
        <v>0</v>
      </c>
      <c r="KX16" s="91">
        <f t="shared" si="196"/>
        <v>0</v>
      </c>
      <c r="KY16" s="91">
        <f t="shared" si="196"/>
        <v>0</v>
      </c>
      <c r="KZ16" s="91">
        <f t="shared" si="196"/>
        <v>0</v>
      </c>
      <c r="LA16" s="175">
        <f t="shared" si="196"/>
        <v>0</v>
      </c>
      <c r="LB16" s="43"/>
      <c r="LC16" s="177">
        <f t="shared" si="197"/>
        <v>0</v>
      </c>
      <c r="LD16" s="91">
        <f t="shared" si="198"/>
        <v>0</v>
      </c>
      <c r="LE16" s="91">
        <f t="shared" si="199"/>
        <v>0</v>
      </c>
      <c r="LF16" s="91">
        <f t="shared" si="200"/>
        <v>0</v>
      </c>
      <c r="LG16" s="91">
        <f t="shared" si="201"/>
        <v>0</v>
      </c>
      <c r="LH16" s="91">
        <f t="shared" si="202"/>
        <v>0</v>
      </c>
      <c r="LI16" s="91">
        <f t="shared" si="203"/>
        <v>0</v>
      </c>
      <c r="LJ16" s="91">
        <f t="shared" si="204"/>
        <v>0</v>
      </c>
      <c r="LK16" s="91">
        <f t="shared" si="205"/>
        <v>0</v>
      </c>
      <c r="LL16" s="91">
        <f t="shared" si="206"/>
        <v>0</v>
      </c>
      <c r="LM16" s="175">
        <f t="shared" si="207"/>
        <v>0</v>
      </c>
    </row>
    <row r="17" spans="1:325" s="20" customFormat="1" ht="24" customHeight="1">
      <c r="A17" s="43">
        <f t="shared" si="60"/>
        <v>0</v>
      </c>
      <c r="B17" s="43">
        <f t="shared" si="61"/>
        <v>0</v>
      </c>
      <c r="C17" s="43">
        <f t="shared" si="62"/>
        <v>0</v>
      </c>
      <c r="D17" s="43">
        <f t="shared" si="63"/>
        <v>0</v>
      </c>
      <c r="E17" s="43">
        <f t="shared" si="64"/>
        <v>0</v>
      </c>
      <c r="F17" s="43">
        <f t="shared" si="1"/>
        <v>0</v>
      </c>
      <c r="G17" s="43">
        <f t="shared" si="65"/>
        <v>0</v>
      </c>
      <c r="H17" s="43">
        <f t="shared" si="66"/>
        <v>0</v>
      </c>
      <c r="I17" s="43">
        <f t="shared" si="67"/>
        <v>0</v>
      </c>
      <c r="J17" s="43">
        <f t="shared" si="2"/>
        <v>0</v>
      </c>
      <c r="K17" s="86">
        <f t="shared" si="68"/>
        <v>0</v>
      </c>
      <c r="L17" s="206"/>
      <c r="M17" s="205"/>
      <c r="N17" s="207"/>
      <c r="O17" s="306"/>
      <c r="P17" s="224"/>
      <c r="Q17" s="250"/>
      <c r="R17" s="250"/>
      <c r="S17" s="225"/>
      <c r="T17" s="225"/>
      <c r="U17" s="109"/>
      <c r="V17" s="89"/>
      <c r="W17" s="196">
        <f>IF(I17=1,IF(P17=1,IF(OR((AND(OR(T17=1,T17=2,8&lt;=T17,T17&lt;=14),HT17&gt;=20)),(AND(OR(T17=3,T17=6),HT17&gt;=5)),(AND(T17=5,HT17&gt;=3)),(AND(OR(T17=4,T17=7),HT17&gt;=1))),1,0),0),IF(E17&gt;=1,SUMIFS(W$10:W$328,E$10:E$328,E17,I$10:I$328,1),0))</f>
        <v>0</v>
      </c>
      <c r="X17" s="226"/>
      <c r="Y17" s="187"/>
      <c r="Z17" s="99">
        <f t="shared" si="69"/>
        <v>0</v>
      </c>
      <c r="AA17" s="99">
        <f t="shared" si="70"/>
        <v>0</v>
      </c>
      <c r="AB17" s="263">
        <f t="shared" si="71"/>
        <v>0</v>
      </c>
      <c r="AC17" s="265"/>
      <c r="AD17" s="91"/>
      <c r="AE17" s="89"/>
      <c r="AF17" s="251"/>
      <c r="AG17" s="252"/>
      <c r="AH17" s="120"/>
      <c r="AI17" s="253"/>
      <c r="AJ17" s="231"/>
      <c r="AK17" s="229"/>
      <c r="AL17" s="185"/>
      <c r="AM17" s="254"/>
      <c r="AN17" s="201">
        <f t="shared" si="5"/>
        <v>0</v>
      </c>
      <c r="AO17" s="255"/>
      <c r="AP17" s="201">
        <f t="shared" si="6"/>
        <v>0</v>
      </c>
      <c r="AQ17" s="255"/>
      <c r="AR17" s="255"/>
      <c r="AS17" s="183"/>
      <c r="AT17" s="100" t="str">
        <f t="shared" si="7"/>
        <v/>
      </c>
      <c r="AU17" s="184" t="str">
        <f t="shared" si="8"/>
        <v/>
      </c>
      <c r="AV17" s="185"/>
      <c r="AW17" s="234"/>
      <c r="AX17" s="272"/>
      <c r="AY17" s="101"/>
      <c r="AZ17" s="102">
        <f t="shared" si="9"/>
        <v>0</v>
      </c>
      <c r="BA17" s="102">
        <f t="shared" si="10"/>
        <v>0</v>
      </c>
      <c r="BB17" s="116" t="str">
        <f t="shared" si="11"/>
        <v/>
      </c>
      <c r="BC17" s="103"/>
      <c r="BD17" s="256"/>
      <c r="BE17" s="256"/>
      <c r="BF17" s="256"/>
      <c r="BG17" s="256"/>
      <c r="BH17" s="104" t="str">
        <f>IF(BB17&lt;&gt;"",VLOOKUP(BB17,'（様式１号）３整理番号表'!$U$4:$W$17,3,FALSE),"")</f>
        <v/>
      </c>
      <c r="BI17" s="238">
        <f t="shared" si="72"/>
        <v>0</v>
      </c>
      <c r="BJ17" s="256">
        <f t="shared" si="73"/>
        <v>0</v>
      </c>
      <c r="BK17" s="105"/>
      <c r="BL17" s="103"/>
      <c r="BM17" s="256"/>
      <c r="BN17" s="256"/>
      <c r="BO17" s="256"/>
      <c r="BP17" s="256"/>
      <c r="BQ17" s="104" t="str">
        <f>IF(BK17&lt;&gt;"",VLOOKUP(BK17,'（様式１号）３整理番号表'!$U$4:$W$12,3,FALSE),"")</f>
        <v/>
      </c>
      <c r="BR17" s="238">
        <f t="shared" si="74"/>
        <v>0</v>
      </c>
      <c r="BS17" s="105"/>
      <c r="BT17" s="103"/>
      <c r="BU17" s="256"/>
      <c r="BV17" s="256"/>
      <c r="BW17" s="256"/>
      <c r="BX17" s="256"/>
      <c r="BY17" s="104" t="str">
        <f>IF(BS17&lt;&gt;"",VLOOKUP(BS17,'（様式１号）３整理番号表'!$U$4:$W$12,3,FALSE),"")</f>
        <v/>
      </c>
      <c r="BZ17" s="238">
        <f t="shared" si="75"/>
        <v>0</v>
      </c>
      <c r="CA17" s="105"/>
      <c r="CB17" s="103"/>
      <c r="CC17" s="275"/>
      <c r="CD17" s="275"/>
      <c r="CE17" s="275"/>
      <c r="CF17" s="275"/>
      <c r="CG17" s="104" t="str">
        <f>IF(CA17&lt;&gt;"",VLOOKUP(CA17,'（様式１号）３整理番号表'!$U$4:$W$12,3,FALSE),"")</f>
        <v/>
      </c>
      <c r="CH17" s="202">
        <f t="shared" si="76"/>
        <v>0</v>
      </c>
      <c r="CI17" s="105"/>
      <c r="CJ17" s="103"/>
      <c r="CK17" s="235"/>
      <c r="CL17" s="235"/>
      <c r="CM17" s="235"/>
      <c r="CN17" s="235"/>
      <c r="CO17" s="104" t="str">
        <f>IF(CI17&lt;&gt;"",VLOOKUP(CI17,'（様式１号）３整理番号表'!$U$4:$W$12,3,FALSE),"")</f>
        <v/>
      </c>
      <c r="CP17" s="202">
        <f t="shared" si="77"/>
        <v>0</v>
      </c>
      <c r="CQ17" s="116">
        <f t="shared" si="78"/>
        <v>0</v>
      </c>
      <c r="CR17" s="116">
        <f t="shared" si="79"/>
        <v>0</v>
      </c>
      <c r="CS17" s="116">
        <f t="shared" si="80"/>
        <v>0</v>
      </c>
      <c r="CT17" s="116">
        <f t="shared" si="81"/>
        <v>0</v>
      </c>
      <c r="CU17" s="116">
        <f t="shared" si="82"/>
        <v>0</v>
      </c>
      <c r="CV17" s="116">
        <f t="shared" si="83"/>
        <v>0</v>
      </c>
      <c r="CW17" s="116">
        <f t="shared" si="84"/>
        <v>0</v>
      </c>
      <c r="CX17" s="116">
        <f t="shared" si="85"/>
        <v>0</v>
      </c>
      <c r="CY17" s="116">
        <f t="shared" si="86"/>
        <v>0</v>
      </c>
      <c r="CZ17" s="116">
        <f t="shared" si="87"/>
        <v>0</v>
      </c>
      <c r="DA17" s="116">
        <f t="shared" si="88"/>
        <v>0</v>
      </c>
      <c r="DB17" s="116">
        <f t="shared" si="89"/>
        <v>0</v>
      </c>
      <c r="DC17" s="190"/>
      <c r="DD17" s="190" t="s">
        <v>40</v>
      </c>
      <c r="DE17" s="190" t="s">
        <v>40</v>
      </c>
      <c r="DF17" s="190" t="s">
        <v>40</v>
      </c>
      <c r="DG17" s="190"/>
      <c r="DH17" s="236">
        <f t="shared" si="90"/>
        <v>0</v>
      </c>
      <c r="DI17" s="236">
        <f t="shared" si="91"/>
        <v>0</v>
      </c>
      <c r="DJ17" s="236">
        <f t="shared" si="92"/>
        <v>0</v>
      </c>
      <c r="DK17" s="236">
        <f t="shared" si="93"/>
        <v>0</v>
      </c>
      <c r="DL17" s="236">
        <f t="shared" si="94"/>
        <v>0</v>
      </c>
      <c r="DM17" s="236">
        <f t="shared" si="95"/>
        <v>0</v>
      </c>
      <c r="DN17" s="236">
        <f t="shared" si="96"/>
        <v>0</v>
      </c>
      <c r="DO17" s="236">
        <f t="shared" si="97"/>
        <v>0</v>
      </c>
      <c r="DP17" s="191">
        <f t="shared" si="98"/>
        <v>0</v>
      </c>
      <c r="DQ17" s="191">
        <f t="shared" si="99"/>
        <v>0</v>
      </c>
      <c r="DR17" s="89"/>
      <c r="DS17" s="89"/>
      <c r="DT17" s="89"/>
      <c r="DU17" s="89"/>
      <c r="DV17" s="89"/>
      <c r="DW17" s="89"/>
      <c r="DX17" s="89"/>
      <c r="DY17" s="89"/>
      <c r="DZ17" s="89"/>
      <c r="EA17" s="257"/>
      <c r="EB17" s="89"/>
      <c r="EC17" s="89"/>
      <c r="ED17" s="89"/>
      <c r="EE17" s="89"/>
      <c r="EF17" s="89"/>
      <c r="EG17" s="89"/>
      <c r="EH17" s="287"/>
      <c r="EI17" s="287"/>
      <c r="EJ17" s="238">
        <f t="shared" si="100"/>
        <v>0</v>
      </c>
      <c r="EK17" s="239">
        <f t="shared" si="101"/>
        <v>0</v>
      </c>
      <c r="EL17" s="287"/>
      <c r="EM17" s="287"/>
      <c r="EN17" s="238">
        <f t="shared" si="102"/>
        <v>0</v>
      </c>
      <c r="EO17" s="287"/>
      <c r="EP17" s="287"/>
      <c r="EQ17" s="238">
        <f t="shared" si="103"/>
        <v>0</v>
      </c>
      <c r="ER17" s="239">
        <f t="shared" si="104"/>
        <v>0</v>
      </c>
      <c r="ES17" s="240"/>
      <c r="ET17" s="241">
        <f t="shared" si="105"/>
        <v>0</v>
      </c>
      <c r="EU17" s="242"/>
      <c r="EV17" s="243">
        <f t="shared" si="106"/>
        <v>0</v>
      </c>
      <c r="EW17" s="243">
        <f t="shared" si="107"/>
        <v>0</v>
      </c>
      <c r="EX17" s="243">
        <f t="shared" si="108"/>
        <v>0</v>
      </c>
      <c r="EY17" s="312">
        <f t="shared" si="109"/>
        <v>0</v>
      </c>
      <c r="EZ17" s="314">
        <f t="shared" si="13"/>
        <v>0</v>
      </c>
      <c r="FA17" s="314">
        <f t="shared" si="14"/>
        <v>0</v>
      </c>
      <c r="FB17" s="314">
        <f t="shared" si="15"/>
        <v>0</v>
      </c>
      <c r="FC17" s="314">
        <f t="shared" si="16"/>
        <v>0</v>
      </c>
      <c r="FD17" s="314">
        <f t="shared" si="17"/>
        <v>0</v>
      </c>
      <c r="FE17" s="314">
        <f t="shared" si="18"/>
        <v>0</v>
      </c>
      <c r="FF17" s="314">
        <f t="shared" si="19"/>
        <v>0</v>
      </c>
      <c r="FG17" s="314">
        <f t="shared" si="20"/>
        <v>0</v>
      </c>
      <c r="FH17" s="314">
        <f t="shared" si="21"/>
        <v>0</v>
      </c>
      <c r="FI17" s="314">
        <f t="shared" si="22"/>
        <v>0</v>
      </c>
      <c r="FJ17" s="112">
        <f t="shared" si="23"/>
        <v>0</v>
      </c>
      <c r="FK17" s="112">
        <f t="shared" si="24"/>
        <v>0</v>
      </c>
      <c r="FL17" s="112">
        <f t="shared" si="25"/>
        <v>0</v>
      </c>
      <c r="FM17" s="112">
        <f t="shared" si="26"/>
        <v>0</v>
      </c>
      <c r="FN17" s="112">
        <f t="shared" si="27"/>
        <v>0</v>
      </c>
      <c r="FO17" s="112">
        <f t="shared" si="28"/>
        <v>0</v>
      </c>
      <c r="FP17" s="112">
        <f t="shared" si="29"/>
        <v>0</v>
      </c>
      <c r="FQ17" s="112">
        <f t="shared" si="30"/>
        <v>0</v>
      </c>
      <c r="FR17" s="112">
        <f t="shared" si="31"/>
        <v>0</v>
      </c>
      <c r="FS17" s="112">
        <f t="shared" si="32"/>
        <v>0</v>
      </c>
      <c r="FT17" s="292"/>
      <c r="FU17" s="293"/>
      <c r="FV17" s="293"/>
      <c r="FW17" s="293"/>
      <c r="FX17" s="292"/>
      <c r="FY17" s="259">
        <f t="shared" si="110"/>
        <v>0</v>
      </c>
      <c r="FZ17" s="259">
        <f t="shared" si="111"/>
        <v>0</v>
      </c>
      <c r="GA17" s="309">
        <f t="shared" si="112"/>
        <v>0</v>
      </c>
      <c r="GB17" s="99">
        <f t="shared" si="33"/>
        <v>0</v>
      </c>
      <c r="GC17" s="99">
        <f t="shared" si="34"/>
        <v>0</v>
      </c>
      <c r="GD17" s="99">
        <f t="shared" si="35"/>
        <v>0</v>
      </c>
      <c r="GE17" s="99">
        <f t="shared" si="36"/>
        <v>0</v>
      </c>
      <c r="GF17" s="99">
        <f t="shared" si="37"/>
        <v>0</v>
      </c>
      <c r="GG17" s="99">
        <f t="shared" si="38"/>
        <v>0</v>
      </c>
      <c r="GH17" s="99">
        <f t="shared" si="39"/>
        <v>0</v>
      </c>
      <c r="GI17" s="99">
        <f t="shared" si="40"/>
        <v>0</v>
      </c>
      <c r="GJ17" s="99">
        <f t="shared" si="41"/>
        <v>0</v>
      </c>
      <c r="GK17" s="99">
        <f t="shared" si="42"/>
        <v>0</v>
      </c>
      <c r="GL17" s="116">
        <f t="shared" si="113"/>
        <v>0</v>
      </c>
      <c r="GM17" s="116">
        <f t="shared" si="114"/>
        <v>0</v>
      </c>
      <c r="GN17" s="116">
        <f t="shared" si="115"/>
        <v>0</v>
      </c>
      <c r="GO17" s="116">
        <f t="shared" si="116"/>
        <v>0</v>
      </c>
      <c r="GP17" s="116">
        <f t="shared" si="117"/>
        <v>0</v>
      </c>
      <c r="GQ17" s="116">
        <f t="shared" si="118"/>
        <v>0</v>
      </c>
      <c r="GR17" s="116">
        <f t="shared" si="119"/>
        <v>0</v>
      </c>
      <c r="GS17" s="116">
        <f t="shared" si="120"/>
        <v>0</v>
      </c>
      <c r="GT17" s="116">
        <f t="shared" si="121"/>
        <v>0</v>
      </c>
      <c r="GU17" s="116">
        <f t="shared" si="122"/>
        <v>0</v>
      </c>
      <c r="GV17" s="116">
        <f t="shared" si="123"/>
        <v>0</v>
      </c>
      <c r="GW17" s="116">
        <f t="shared" si="124"/>
        <v>0</v>
      </c>
      <c r="GX17" s="116">
        <f t="shared" si="125"/>
        <v>0</v>
      </c>
      <c r="GY17" s="116">
        <f t="shared" si="126"/>
        <v>0</v>
      </c>
      <c r="GZ17" s="116">
        <f t="shared" si="127"/>
        <v>0</v>
      </c>
      <c r="HA17" s="116">
        <f t="shared" si="128"/>
        <v>0</v>
      </c>
      <c r="HB17" s="116">
        <f t="shared" si="129"/>
        <v>0</v>
      </c>
      <c r="HC17" s="116">
        <f t="shared" si="130"/>
        <v>0</v>
      </c>
      <c r="HD17" s="116">
        <f t="shared" si="131"/>
        <v>0</v>
      </c>
      <c r="HE17" s="116">
        <f t="shared" si="132"/>
        <v>0</v>
      </c>
      <c r="HF17" s="116">
        <f t="shared" si="133"/>
        <v>0</v>
      </c>
      <c r="HG17" s="258"/>
      <c r="HH17" s="258"/>
      <c r="HI17" s="260">
        <f t="shared" si="134"/>
        <v>0</v>
      </c>
      <c r="HJ17" s="240"/>
      <c r="HK17" s="242"/>
      <c r="HL17" s="241">
        <f t="shared" si="135"/>
        <v>0</v>
      </c>
      <c r="HM17" s="243">
        <f t="shared" si="136"/>
        <v>0</v>
      </c>
      <c r="HN17" s="243">
        <f t="shared" si="137"/>
        <v>0</v>
      </c>
      <c r="HO17" s="247">
        <f t="shared" si="138"/>
        <v>0</v>
      </c>
      <c r="HP17" s="261">
        <f t="shared" si="139"/>
        <v>0</v>
      </c>
      <c r="HQ17" s="43"/>
      <c r="HR17" s="250"/>
      <c r="HS17" s="301"/>
      <c r="HT17" s="301"/>
      <c r="HU17" s="316">
        <f t="shared" si="140"/>
        <v>0</v>
      </c>
      <c r="HV17" s="317">
        <f t="shared" si="141"/>
        <v>0</v>
      </c>
      <c r="HW17" s="318"/>
      <c r="HX17" s="319"/>
      <c r="HY17" s="319"/>
      <c r="HZ17" s="320" t="str">
        <f t="shared" si="142"/>
        <v/>
      </c>
      <c r="IA17" s="321">
        <f>IF(OR(AND(1&lt;=HZ17,HZ17&lt;=3),HZ17=6),VLOOKUP(HZ17,'（様式１号）３整理番号表'!$J$5:$K$59,2,FALSE),0)</f>
        <v>0</v>
      </c>
      <c r="IB17" s="321">
        <f>IF(OR(HZ17=4,HZ17=7),VLOOKUP(HZ17,'（様式１号）３整理番号表'!$J$5:$K$59,2,FALSE),0)</f>
        <v>0</v>
      </c>
      <c r="IC17" s="321">
        <f>IF(HZ17=5,VLOOKUP(HZ17,'（様式１号）３整理番号表'!$J$5:$K$59,2,FALSE),0)</f>
        <v>0</v>
      </c>
      <c r="ID17" s="321">
        <f>IF(AND(8&lt;=HZ17,HZ17&lt;=13),VLOOKUP(HZ17,'（様式１号）３整理番号表'!$J$5:$K$59,2,FALSE),0)</f>
        <v>0</v>
      </c>
      <c r="IE17" s="320">
        <f t="shared" si="143"/>
        <v>0</v>
      </c>
      <c r="IF17" s="320">
        <f t="shared" si="144"/>
        <v>0</v>
      </c>
      <c r="IG17" s="320">
        <f t="shared" si="145"/>
        <v>0</v>
      </c>
      <c r="IH17" s="320">
        <f t="shared" si="146"/>
        <v>0</v>
      </c>
      <c r="II17" s="320">
        <f t="shared" si="147"/>
        <v>0</v>
      </c>
      <c r="IJ17" s="320">
        <f t="shared" si="148"/>
        <v>0</v>
      </c>
      <c r="IK17" s="320">
        <f t="shared" si="149"/>
        <v>0</v>
      </c>
      <c r="IL17" s="320">
        <f t="shared" si="150"/>
        <v>0</v>
      </c>
      <c r="IM17" s="320">
        <f t="shared" si="151"/>
        <v>0</v>
      </c>
      <c r="IN17" s="320">
        <f t="shared" si="152"/>
        <v>0</v>
      </c>
      <c r="IO17" s="320">
        <f t="shared" si="153"/>
        <v>0</v>
      </c>
      <c r="IP17" s="320">
        <f t="shared" si="154"/>
        <v>0</v>
      </c>
      <c r="IQ17" s="320">
        <f t="shared" si="155"/>
        <v>0</v>
      </c>
      <c r="IR17" s="320">
        <f t="shared" si="156"/>
        <v>0</v>
      </c>
      <c r="IS17" s="320">
        <f t="shared" si="157"/>
        <v>0</v>
      </c>
      <c r="IT17" s="320">
        <f t="shared" si="158"/>
        <v>0</v>
      </c>
      <c r="IU17" s="320">
        <f t="shared" si="159"/>
        <v>0</v>
      </c>
      <c r="IV17" s="43"/>
      <c r="IW17" s="43"/>
      <c r="IX17" s="249"/>
      <c r="IY17" s="92">
        <f t="shared" si="160"/>
        <v>0</v>
      </c>
      <c r="IZ17" s="93" t="e">
        <f>VLOOKUP(IY17,'（様式１号）３整理番号表'!$B$6:$H$12,2,FALSE)</f>
        <v>#N/A</v>
      </c>
      <c r="JA17" s="91">
        <f t="shared" si="161"/>
        <v>0</v>
      </c>
      <c r="JB17" s="91">
        <f t="shared" si="162"/>
        <v>0</v>
      </c>
      <c r="JC17" s="91">
        <f t="shared" si="163"/>
        <v>0</v>
      </c>
      <c r="JD17" s="91">
        <f t="shared" si="164"/>
        <v>0</v>
      </c>
      <c r="JE17" s="91">
        <f t="shared" si="165"/>
        <v>0</v>
      </c>
      <c r="JF17" s="91">
        <f t="shared" si="166"/>
        <v>0</v>
      </c>
      <c r="JG17" s="91">
        <f t="shared" si="167"/>
        <v>0</v>
      </c>
      <c r="JH17" s="91" t="str">
        <f t="shared" si="168"/>
        <v>○</v>
      </c>
      <c r="JI17" s="301" cm="1">
        <f t="array" ref="JI17">IF($KP17=1,INDEX($BS17:$CP17,1,MATCH("Ⅰ⑤",$BS17:$CP17,0)+2),0)</f>
        <v>0</v>
      </c>
      <c r="JJ17" s="301" cm="1">
        <f t="array" ref="JJ17">IF($KP17=1,INDEX($BS17:$CP17,1,MATCH("Ⅰ⑤",$BS17:$CP17,0)+5),0)</f>
        <v>0</v>
      </c>
      <c r="JK17" s="117" t="str">
        <f t="shared" si="169"/>
        <v/>
      </c>
      <c r="JL17" s="117" t="str">
        <f t="shared" si="170"/>
        <v/>
      </c>
      <c r="JM17" s="118">
        <f t="shared" si="171"/>
        <v>0</v>
      </c>
      <c r="JN17" s="91" t="str">
        <f t="shared" si="172"/>
        <v/>
      </c>
      <c r="JO17" s="119" cm="1">
        <f t="array" ref="JO17">IF(KT17=1,INDEX($BK17:$CP17,1,MATCH("Ⅰ⑥",$BK17:$CP17,0)+7),0)</f>
        <v>0</v>
      </c>
      <c r="JP17" s="118">
        <f t="shared" si="173"/>
        <v>0</v>
      </c>
      <c r="JQ17" s="91">
        <f t="shared" si="174"/>
        <v>0</v>
      </c>
      <c r="JR17" s="90">
        <f t="shared" si="175"/>
        <v>0</v>
      </c>
      <c r="JS17" s="91">
        <f t="shared" si="176"/>
        <v>0</v>
      </c>
      <c r="JT17" s="91">
        <f t="shared" si="177"/>
        <v>0</v>
      </c>
      <c r="JU17" s="91">
        <f t="shared" si="178"/>
        <v>0</v>
      </c>
      <c r="JV17" s="91">
        <f t="shared" si="179"/>
        <v>0</v>
      </c>
      <c r="JW17" s="91">
        <f t="shared" si="180"/>
        <v>0</v>
      </c>
      <c r="JX17" s="91">
        <f t="shared" si="181"/>
        <v>0</v>
      </c>
      <c r="JY17" s="91">
        <f t="shared" si="182"/>
        <v>0</v>
      </c>
      <c r="JZ17" s="91">
        <f t="shared" si="183"/>
        <v>0</v>
      </c>
      <c r="KA17" s="91">
        <f t="shared" si="184"/>
        <v>0</v>
      </c>
      <c r="KB17" s="120">
        <f t="shared" si="185"/>
        <v>0</v>
      </c>
      <c r="KC17" s="121">
        <f t="shared" si="186"/>
        <v>0</v>
      </c>
      <c r="KD17" s="122" t="str">
        <f t="shared" si="187"/>
        <v/>
      </c>
      <c r="KE17" s="122" t="e">
        <f t="shared" si="188"/>
        <v>#VALUE!</v>
      </c>
      <c r="KF17" s="121">
        <f t="shared" si="189"/>
        <v>0</v>
      </c>
      <c r="KG17" s="121">
        <f t="shared" si="190"/>
        <v>0</v>
      </c>
      <c r="KH17" s="123" t="e">
        <f t="shared" si="191"/>
        <v>#VALUE!</v>
      </c>
      <c r="KI17" s="91" t="e">
        <f t="shared" si="192"/>
        <v>#VALUE!</v>
      </c>
      <c r="KJ17" s="122">
        <f t="shared" si="193"/>
        <v>0</v>
      </c>
      <c r="KK17" s="122">
        <f>IF(I17=1,SUMIFS($AN$10:$AN$330,$E$10:$E$330,E17),0)</f>
        <v>0</v>
      </c>
      <c r="KL17" s="91">
        <f t="shared" si="194"/>
        <v>0</v>
      </c>
      <c r="KM17" s="175" t="e">
        <f t="shared" si="195"/>
        <v>#VALUE!</v>
      </c>
      <c r="KN17" s="56"/>
      <c r="KO17" s="177">
        <f t="shared" si="196"/>
        <v>0</v>
      </c>
      <c r="KP17" s="91">
        <f t="shared" si="196"/>
        <v>0</v>
      </c>
      <c r="KQ17" s="91">
        <f t="shared" si="196"/>
        <v>0</v>
      </c>
      <c r="KR17" s="91">
        <f t="shared" si="196"/>
        <v>0</v>
      </c>
      <c r="KS17" s="91">
        <f t="shared" si="196"/>
        <v>0</v>
      </c>
      <c r="KT17" s="91">
        <f t="shared" si="196"/>
        <v>0</v>
      </c>
      <c r="KU17" s="91">
        <f t="shared" si="196"/>
        <v>0</v>
      </c>
      <c r="KV17" s="91">
        <f t="shared" si="196"/>
        <v>0</v>
      </c>
      <c r="KW17" s="91">
        <f t="shared" si="196"/>
        <v>0</v>
      </c>
      <c r="KX17" s="91">
        <f t="shared" si="196"/>
        <v>0</v>
      </c>
      <c r="KY17" s="91">
        <f t="shared" si="196"/>
        <v>0</v>
      </c>
      <c r="KZ17" s="91">
        <f t="shared" si="196"/>
        <v>0</v>
      </c>
      <c r="LA17" s="175">
        <f t="shared" si="196"/>
        <v>0</v>
      </c>
      <c r="LB17" s="43"/>
      <c r="LC17" s="177">
        <f t="shared" si="197"/>
        <v>0</v>
      </c>
      <c r="LD17" s="91">
        <f t="shared" si="198"/>
        <v>0</v>
      </c>
      <c r="LE17" s="91">
        <f t="shared" si="199"/>
        <v>0</v>
      </c>
      <c r="LF17" s="91">
        <f t="shared" si="200"/>
        <v>0</v>
      </c>
      <c r="LG17" s="91">
        <f t="shared" si="201"/>
        <v>0</v>
      </c>
      <c r="LH17" s="91">
        <f t="shared" si="202"/>
        <v>0</v>
      </c>
      <c r="LI17" s="91">
        <f t="shared" si="203"/>
        <v>0</v>
      </c>
      <c r="LJ17" s="91">
        <f t="shared" si="204"/>
        <v>0</v>
      </c>
      <c r="LK17" s="91">
        <f t="shared" si="205"/>
        <v>0</v>
      </c>
      <c r="LL17" s="91">
        <f t="shared" si="206"/>
        <v>0</v>
      </c>
      <c r="LM17" s="175">
        <f t="shared" si="207"/>
        <v>0</v>
      </c>
    </row>
    <row r="18" spans="1:325" s="20" customFormat="1" ht="24" customHeight="1">
      <c r="A18" s="43">
        <f t="shared" si="60"/>
        <v>0</v>
      </c>
      <c r="B18" s="43">
        <f t="shared" si="61"/>
        <v>0</v>
      </c>
      <c r="C18" s="43">
        <f t="shared" si="62"/>
        <v>0</v>
      </c>
      <c r="D18" s="43">
        <f t="shared" si="63"/>
        <v>0</v>
      </c>
      <c r="E18" s="43">
        <f t="shared" si="64"/>
        <v>0</v>
      </c>
      <c r="F18" s="43">
        <f t="shared" si="1"/>
        <v>0</v>
      </c>
      <c r="G18" s="43">
        <f t="shared" si="65"/>
        <v>0</v>
      </c>
      <c r="H18" s="43">
        <f t="shared" si="66"/>
        <v>0</v>
      </c>
      <c r="I18" s="43">
        <f t="shared" si="67"/>
        <v>0</v>
      </c>
      <c r="J18" s="43">
        <f t="shared" si="2"/>
        <v>0</v>
      </c>
      <c r="K18" s="86">
        <f t="shared" si="68"/>
        <v>0</v>
      </c>
      <c r="L18" s="206"/>
      <c r="M18" s="205"/>
      <c r="N18" s="207"/>
      <c r="O18" s="306"/>
      <c r="P18" s="224"/>
      <c r="Q18" s="250"/>
      <c r="R18" s="250"/>
      <c r="S18" s="225"/>
      <c r="T18" s="225"/>
      <c r="U18" s="109"/>
      <c r="V18" s="89"/>
      <c r="W18" s="196">
        <f>IF(I18=1,IF(P18=1,IF(OR((AND(OR(T18=1,T18=2,8&lt;=T18,T18&lt;=14),HT18&gt;=20)),(AND(OR(T18=3,T18=6),HT18&gt;=5)),(AND(T18=5,HT18&gt;=3)),(AND(OR(T18=4,T18=7),HT18&gt;=1))),1,0),0),IF(E18&gt;=1,SUMIFS(W$10:W$328,E$10:E$328,E18,I$10:I$328,1),0))</f>
        <v>0</v>
      </c>
      <c r="X18" s="226"/>
      <c r="Y18" s="187"/>
      <c r="Z18" s="99">
        <f t="shared" si="69"/>
        <v>0</v>
      </c>
      <c r="AA18" s="99">
        <f t="shared" si="70"/>
        <v>0</v>
      </c>
      <c r="AB18" s="263">
        <f t="shared" si="71"/>
        <v>0</v>
      </c>
      <c r="AC18" s="265"/>
      <c r="AD18" s="91"/>
      <c r="AE18" s="89"/>
      <c r="AF18" s="251"/>
      <c r="AG18" s="252"/>
      <c r="AH18" s="120"/>
      <c r="AI18" s="253"/>
      <c r="AJ18" s="231"/>
      <c r="AK18" s="229"/>
      <c r="AL18" s="185"/>
      <c r="AM18" s="254"/>
      <c r="AN18" s="201">
        <f t="shared" si="5"/>
        <v>0</v>
      </c>
      <c r="AO18" s="255"/>
      <c r="AP18" s="201">
        <f t="shared" si="6"/>
        <v>0</v>
      </c>
      <c r="AQ18" s="255"/>
      <c r="AR18" s="255"/>
      <c r="AS18" s="183"/>
      <c r="AT18" s="100" t="str">
        <f t="shared" si="7"/>
        <v/>
      </c>
      <c r="AU18" s="184" t="str">
        <f t="shared" si="8"/>
        <v/>
      </c>
      <c r="AV18" s="185"/>
      <c r="AW18" s="234"/>
      <c r="AX18" s="272"/>
      <c r="AY18" s="101"/>
      <c r="AZ18" s="102">
        <f t="shared" si="9"/>
        <v>0</v>
      </c>
      <c r="BA18" s="102">
        <f t="shared" si="10"/>
        <v>0</v>
      </c>
      <c r="BB18" s="116" t="str">
        <f t="shared" si="11"/>
        <v/>
      </c>
      <c r="BC18" s="103"/>
      <c r="BD18" s="256"/>
      <c r="BE18" s="256"/>
      <c r="BF18" s="256"/>
      <c r="BG18" s="256"/>
      <c r="BH18" s="104" t="str">
        <f>IF(BB18&lt;&gt;"",VLOOKUP(BB18,'（様式１号）３整理番号表'!$U$4:$W$17,3,FALSE),"")</f>
        <v/>
      </c>
      <c r="BI18" s="238">
        <f t="shared" si="72"/>
        <v>0</v>
      </c>
      <c r="BJ18" s="256">
        <f t="shared" si="73"/>
        <v>0</v>
      </c>
      <c r="BK18" s="105"/>
      <c r="BL18" s="103"/>
      <c r="BM18" s="256"/>
      <c r="BN18" s="256"/>
      <c r="BO18" s="256"/>
      <c r="BP18" s="256"/>
      <c r="BQ18" s="104" t="str">
        <f>IF(BK18&lt;&gt;"",VLOOKUP(BK18,'（様式１号）３整理番号表'!$U$4:$W$12,3,FALSE),"")</f>
        <v/>
      </c>
      <c r="BR18" s="238">
        <f t="shared" si="74"/>
        <v>0</v>
      </c>
      <c r="BS18" s="105"/>
      <c r="BT18" s="103"/>
      <c r="BU18" s="256"/>
      <c r="BV18" s="256"/>
      <c r="BW18" s="256"/>
      <c r="BX18" s="256"/>
      <c r="BY18" s="104" t="str">
        <f>IF(BS18&lt;&gt;"",VLOOKUP(BS18,'（様式１号）３整理番号表'!$U$4:$W$12,3,FALSE),"")</f>
        <v/>
      </c>
      <c r="BZ18" s="238">
        <f t="shared" si="75"/>
        <v>0</v>
      </c>
      <c r="CA18" s="105"/>
      <c r="CB18" s="103"/>
      <c r="CC18" s="275"/>
      <c r="CD18" s="275"/>
      <c r="CE18" s="275"/>
      <c r="CF18" s="275"/>
      <c r="CG18" s="104" t="str">
        <f>IF(CA18&lt;&gt;"",VLOOKUP(CA18,'（様式１号）３整理番号表'!$U$4:$W$12,3,FALSE),"")</f>
        <v/>
      </c>
      <c r="CH18" s="202">
        <f t="shared" si="76"/>
        <v>0</v>
      </c>
      <c r="CI18" s="105"/>
      <c r="CJ18" s="103"/>
      <c r="CK18" s="235"/>
      <c r="CL18" s="235"/>
      <c r="CM18" s="235"/>
      <c r="CN18" s="235"/>
      <c r="CO18" s="104" t="str">
        <f>IF(CI18&lt;&gt;"",VLOOKUP(CI18,'（様式１号）３整理番号表'!$U$4:$W$12,3,FALSE),"")</f>
        <v/>
      </c>
      <c r="CP18" s="202">
        <f t="shared" si="77"/>
        <v>0</v>
      </c>
      <c r="CQ18" s="116">
        <f t="shared" si="78"/>
        <v>0</v>
      </c>
      <c r="CR18" s="116">
        <f t="shared" si="79"/>
        <v>0</v>
      </c>
      <c r="CS18" s="116">
        <f t="shared" si="80"/>
        <v>0</v>
      </c>
      <c r="CT18" s="116">
        <f t="shared" si="81"/>
        <v>0</v>
      </c>
      <c r="CU18" s="116">
        <f t="shared" si="82"/>
        <v>0</v>
      </c>
      <c r="CV18" s="116">
        <f t="shared" si="83"/>
        <v>0</v>
      </c>
      <c r="CW18" s="116">
        <f t="shared" si="84"/>
        <v>0</v>
      </c>
      <c r="CX18" s="116">
        <f t="shared" si="85"/>
        <v>0</v>
      </c>
      <c r="CY18" s="116">
        <f t="shared" si="86"/>
        <v>0</v>
      </c>
      <c r="CZ18" s="116">
        <f t="shared" si="87"/>
        <v>0</v>
      </c>
      <c r="DA18" s="116">
        <f t="shared" si="88"/>
        <v>0</v>
      </c>
      <c r="DB18" s="116">
        <f t="shared" si="89"/>
        <v>0</v>
      </c>
      <c r="DC18" s="190"/>
      <c r="DD18" s="190" t="s">
        <v>40</v>
      </c>
      <c r="DE18" s="190" t="s">
        <v>40</v>
      </c>
      <c r="DF18" s="190" t="s">
        <v>40</v>
      </c>
      <c r="DG18" s="190"/>
      <c r="DH18" s="236">
        <f t="shared" si="90"/>
        <v>0</v>
      </c>
      <c r="DI18" s="236">
        <f t="shared" si="91"/>
        <v>0</v>
      </c>
      <c r="DJ18" s="236">
        <f t="shared" si="92"/>
        <v>0</v>
      </c>
      <c r="DK18" s="236">
        <f t="shared" si="93"/>
        <v>0</v>
      </c>
      <c r="DL18" s="236">
        <f t="shared" si="94"/>
        <v>0</v>
      </c>
      <c r="DM18" s="236">
        <f t="shared" si="95"/>
        <v>0</v>
      </c>
      <c r="DN18" s="236">
        <f t="shared" si="96"/>
        <v>0</v>
      </c>
      <c r="DO18" s="236">
        <f t="shared" si="97"/>
        <v>0</v>
      </c>
      <c r="DP18" s="191">
        <f t="shared" si="98"/>
        <v>0</v>
      </c>
      <c r="DQ18" s="191">
        <f t="shared" si="99"/>
        <v>0</v>
      </c>
      <c r="DR18" s="89"/>
      <c r="DS18" s="89"/>
      <c r="DT18" s="89"/>
      <c r="DU18" s="89"/>
      <c r="DV18" s="89"/>
      <c r="DW18" s="89"/>
      <c r="DX18" s="89"/>
      <c r="DY18" s="89"/>
      <c r="DZ18" s="89"/>
      <c r="EA18" s="257"/>
      <c r="EB18" s="89"/>
      <c r="EC18" s="89"/>
      <c r="ED18" s="89"/>
      <c r="EE18" s="89"/>
      <c r="EF18" s="89"/>
      <c r="EG18" s="89"/>
      <c r="EH18" s="287"/>
      <c r="EI18" s="287"/>
      <c r="EJ18" s="238">
        <f t="shared" si="100"/>
        <v>0</v>
      </c>
      <c r="EK18" s="239">
        <f t="shared" si="101"/>
        <v>0</v>
      </c>
      <c r="EL18" s="287"/>
      <c r="EM18" s="287"/>
      <c r="EN18" s="238">
        <f t="shared" si="102"/>
        <v>0</v>
      </c>
      <c r="EO18" s="287"/>
      <c r="EP18" s="287"/>
      <c r="EQ18" s="238">
        <f t="shared" si="103"/>
        <v>0</v>
      </c>
      <c r="ER18" s="239">
        <f t="shared" si="104"/>
        <v>0</v>
      </c>
      <c r="ES18" s="240"/>
      <c r="ET18" s="241">
        <f t="shared" si="105"/>
        <v>0</v>
      </c>
      <c r="EU18" s="242"/>
      <c r="EV18" s="243">
        <f t="shared" si="106"/>
        <v>0</v>
      </c>
      <c r="EW18" s="243">
        <f t="shared" si="107"/>
        <v>0</v>
      </c>
      <c r="EX18" s="243">
        <f t="shared" si="108"/>
        <v>0</v>
      </c>
      <c r="EY18" s="312">
        <f t="shared" si="109"/>
        <v>0</v>
      </c>
      <c r="EZ18" s="314">
        <f t="shared" si="13"/>
        <v>0</v>
      </c>
      <c r="FA18" s="314">
        <f t="shared" si="14"/>
        <v>0</v>
      </c>
      <c r="FB18" s="314">
        <f t="shared" si="15"/>
        <v>0</v>
      </c>
      <c r="FC18" s="314">
        <f t="shared" si="16"/>
        <v>0</v>
      </c>
      <c r="FD18" s="314">
        <f t="shared" si="17"/>
        <v>0</v>
      </c>
      <c r="FE18" s="314">
        <f t="shared" si="18"/>
        <v>0</v>
      </c>
      <c r="FF18" s="314">
        <f t="shared" si="19"/>
        <v>0</v>
      </c>
      <c r="FG18" s="314">
        <f t="shared" si="20"/>
        <v>0</v>
      </c>
      <c r="FH18" s="314">
        <f t="shared" si="21"/>
        <v>0</v>
      </c>
      <c r="FI18" s="314">
        <f t="shared" si="22"/>
        <v>0</v>
      </c>
      <c r="FJ18" s="112">
        <f t="shared" si="23"/>
        <v>0</v>
      </c>
      <c r="FK18" s="112">
        <f t="shared" si="24"/>
        <v>0</v>
      </c>
      <c r="FL18" s="112">
        <f t="shared" si="25"/>
        <v>0</v>
      </c>
      <c r="FM18" s="112">
        <f t="shared" si="26"/>
        <v>0</v>
      </c>
      <c r="FN18" s="112">
        <f t="shared" si="27"/>
        <v>0</v>
      </c>
      <c r="FO18" s="112">
        <f t="shared" si="28"/>
        <v>0</v>
      </c>
      <c r="FP18" s="112">
        <f t="shared" si="29"/>
        <v>0</v>
      </c>
      <c r="FQ18" s="112">
        <f t="shared" si="30"/>
        <v>0</v>
      </c>
      <c r="FR18" s="112">
        <f t="shared" si="31"/>
        <v>0</v>
      </c>
      <c r="FS18" s="112">
        <f t="shared" si="32"/>
        <v>0</v>
      </c>
      <c r="FT18" s="292"/>
      <c r="FU18" s="293"/>
      <c r="FV18" s="293"/>
      <c r="FW18" s="293"/>
      <c r="FX18" s="292"/>
      <c r="FY18" s="259">
        <f t="shared" si="110"/>
        <v>0</v>
      </c>
      <c r="FZ18" s="259">
        <f t="shared" si="111"/>
        <v>0</v>
      </c>
      <c r="GA18" s="309">
        <f t="shared" si="112"/>
        <v>0</v>
      </c>
      <c r="GB18" s="99">
        <f t="shared" si="33"/>
        <v>0</v>
      </c>
      <c r="GC18" s="99">
        <f t="shared" si="34"/>
        <v>0</v>
      </c>
      <c r="GD18" s="99">
        <f t="shared" si="35"/>
        <v>0</v>
      </c>
      <c r="GE18" s="99">
        <f t="shared" si="36"/>
        <v>0</v>
      </c>
      <c r="GF18" s="99">
        <f t="shared" si="37"/>
        <v>0</v>
      </c>
      <c r="GG18" s="99">
        <f t="shared" si="38"/>
        <v>0</v>
      </c>
      <c r="GH18" s="99">
        <f t="shared" si="39"/>
        <v>0</v>
      </c>
      <c r="GI18" s="99">
        <f t="shared" si="40"/>
        <v>0</v>
      </c>
      <c r="GJ18" s="99">
        <f t="shared" si="41"/>
        <v>0</v>
      </c>
      <c r="GK18" s="99">
        <f t="shared" si="42"/>
        <v>0</v>
      </c>
      <c r="GL18" s="116">
        <f t="shared" si="113"/>
        <v>0</v>
      </c>
      <c r="GM18" s="116">
        <f t="shared" si="114"/>
        <v>0</v>
      </c>
      <c r="GN18" s="116">
        <f t="shared" si="115"/>
        <v>0</v>
      </c>
      <c r="GO18" s="116">
        <f t="shared" si="116"/>
        <v>0</v>
      </c>
      <c r="GP18" s="116">
        <f t="shared" si="117"/>
        <v>0</v>
      </c>
      <c r="GQ18" s="116">
        <f t="shared" si="118"/>
        <v>0</v>
      </c>
      <c r="GR18" s="116">
        <f t="shared" si="119"/>
        <v>0</v>
      </c>
      <c r="GS18" s="116">
        <f t="shared" si="120"/>
        <v>0</v>
      </c>
      <c r="GT18" s="116">
        <f t="shared" si="121"/>
        <v>0</v>
      </c>
      <c r="GU18" s="116">
        <f t="shared" si="122"/>
        <v>0</v>
      </c>
      <c r="GV18" s="116">
        <f t="shared" si="123"/>
        <v>0</v>
      </c>
      <c r="GW18" s="116">
        <f t="shared" si="124"/>
        <v>0</v>
      </c>
      <c r="GX18" s="116">
        <f t="shared" si="125"/>
        <v>0</v>
      </c>
      <c r="GY18" s="116">
        <f t="shared" si="126"/>
        <v>0</v>
      </c>
      <c r="GZ18" s="116">
        <f t="shared" si="127"/>
        <v>0</v>
      </c>
      <c r="HA18" s="116">
        <f t="shared" si="128"/>
        <v>0</v>
      </c>
      <c r="HB18" s="116">
        <f t="shared" si="129"/>
        <v>0</v>
      </c>
      <c r="HC18" s="116">
        <f t="shared" si="130"/>
        <v>0</v>
      </c>
      <c r="HD18" s="116">
        <f t="shared" si="131"/>
        <v>0</v>
      </c>
      <c r="HE18" s="116">
        <f t="shared" si="132"/>
        <v>0</v>
      </c>
      <c r="HF18" s="116">
        <f t="shared" si="133"/>
        <v>0</v>
      </c>
      <c r="HG18" s="258"/>
      <c r="HH18" s="258"/>
      <c r="HI18" s="260">
        <f t="shared" si="134"/>
        <v>0</v>
      </c>
      <c r="HJ18" s="240"/>
      <c r="HK18" s="242"/>
      <c r="HL18" s="241">
        <f t="shared" si="135"/>
        <v>0</v>
      </c>
      <c r="HM18" s="243">
        <f t="shared" si="136"/>
        <v>0</v>
      </c>
      <c r="HN18" s="243">
        <f t="shared" si="137"/>
        <v>0</v>
      </c>
      <c r="HO18" s="247">
        <f t="shared" si="138"/>
        <v>0</v>
      </c>
      <c r="HP18" s="261">
        <f t="shared" si="139"/>
        <v>0</v>
      </c>
      <c r="HQ18" s="43"/>
      <c r="HR18" s="250"/>
      <c r="HS18" s="301"/>
      <c r="HT18" s="301"/>
      <c r="HU18" s="316">
        <f t="shared" si="140"/>
        <v>0</v>
      </c>
      <c r="HV18" s="317">
        <f t="shared" si="141"/>
        <v>0</v>
      </c>
      <c r="HW18" s="318"/>
      <c r="HX18" s="319"/>
      <c r="HY18" s="319"/>
      <c r="HZ18" s="320" t="str">
        <f t="shared" si="142"/>
        <v/>
      </c>
      <c r="IA18" s="321">
        <f>IF(OR(AND(1&lt;=HZ18,HZ18&lt;=3),HZ18=6),VLOOKUP(HZ18,'（様式１号）３整理番号表'!$J$5:$K$59,2,FALSE),0)</f>
        <v>0</v>
      </c>
      <c r="IB18" s="321">
        <f>IF(OR(HZ18=4,HZ18=7),VLOOKUP(HZ18,'（様式１号）３整理番号表'!$J$5:$K$59,2,FALSE),0)</f>
        <v>0</v>
      </c>
      <c r="IC18" s="321">
        <f>IF(HZ18=5,VLOOKUP(HZ18,'（様式１号）３整理番号表'!$J$5:$K$59,2,FALSE),0)</f>
        <v>0</v>
      </c>
      <c r="ID18" s="321">
        <f>IF(AND(8&lt;=HZ18,HZ18&lt;=13),VLOOKUP(HZ18,'（様式１号）３整理番号表'!$J$5:$K$59,2,FALSE),0)</f>
        <v>0</v>
      </c>
      <c r="IE18" s="320">
        <f t="shared" si="143"/>
        <v>0</v>
      </c>
      <c r="IF18" s="320">
        <f t="shared" si="144"/>
        <v>0</v>
      </c>
      <c r="IG18" s="320">
        <f t="shared" si="145"/>
        <v>0</v>
      </c>
      <c r="IH18" s="320">
        <f t="shared" si="146"/>
        <v>0</v>
      </c>
      <c r="II18" s="320">
        <f t="shared" si="147"/>
        <v>0</v>
      </c>
      <c r="IJ18" s="320">
        <f t="shared" si="148"/>
        <v>0</v>
      </c>
      <c r="IK18" s="320">
        <f t="shared" si="149"/>
        <v>0</v>
      </c>
      <c r="IL18" s="320">
        <f t="shared" si="150"/>
        <v>0</v>
      </c>
      <c r="IM18" s="320">
        <f t="shared" si="151"/>
        <v>0</v>
      </c>
      <c r="IN18" s="320">
        <f t="shared" si="152"/>
        <v>0</v>
      </c>
      <c r="IO18" s="320">
        <f t="shared" si="153"/>
        <v>0</v>
      </c>
      <c r="IP18" s="320">
        <f t="shared" si="154"/>
        <v>0</v>
      </c>
      <c r="IQ18" s="320">
        <f t="shared" si="155"/>
        <v>0</v>
      </c>
      <c r="IR18" s="320">
        <f t="shared" si="156"/>
        <v>0</v>
      </c>
      <c r="IS18" s="320">
        <f t="shared" si="157"/>
        <v>0</v>
      </c>
      <c r="IT18" s="320">
        <f t="shared" si="158"/>
        <v>0</v>
      </c>
      <c r="IU18" s="320">
        <f t="shared" si="159"/>
        <v>0</v>
      </c>
      <c r="IV18" s="43"/>
      <c r="IW18" s="43"/>
      <c r="IX18" s="249"/>
      <c r="IY18" s="92">
        <f t="shared" si="160"/>
        <v>0</v>
      </c>
      <c r="IZ18" s="93" t="e">
        <f>VLOOKUP(IY18,'（様式１号）３整理番号表'!$B$6:$H$12,2,FALSE)</f>
        <v>#N/A</v>
      </c>
      <c r="JA18" s="91">
        <f t="shared" si="161"/>
        <v>0</v>
      </c>
      <c r="JB18" s="91">
        <f t="shared" si="162"/>
        <v>0</v>
      </c>
      <c r="JC18" s="91">
        <f t="shared" si="163"/>
        <v>0</v>
      </c>
      <c r="JD18" s="91">
        <f t="shared" si="164"/>
        <v>0</v>
      </c>
      <c r="JE18" s="91">
        <f t="shared" si="165"/>
        <v>0</v>
      </c>
      <c r="JF18" s="91">
        <f t="shared" si="166"/>
        <v>0</v>
      </c>
      <c r="JG18" s="91">
        <f t="shared" si="167"/>
        <v>0</v>
      </c>
      <c r="JH18" s="91" t="str">
        <f t="shared" si="168"/>
        <v>○</v>
      </c>
      <c r="JI18" s="301" cm="1">
        <f t="array" ref="JI18">IF($KP18=1,INDEX($BS18:$CP18,1,MATCH("Ⅰ⑤",$BS18:$CP18,0)+2),0)</f>
        <v>0</v>
      </c>
      <c r="JJ18" s="301" cm="1">
        <f t="array" ref="JJ18">IF($KP18=1,INDEX($BS18:$CP18,1,MATCH("Ⅰ⑤",$BS18:$CP18,0)+5),0)</f>
        <v>0</v>
      </c>
      <c r="JK18" s="117" t="str">
        <f t="shared" si="169"/>
        <v/>
      </c>
      <c r="JL18" s="117" t="str">
        <f t="shared" si="170"/>
        <v/>
      </c>
      <c r="JM18" s="118">
        <f t="shared" si="171"/>
        <v>0</v>
      </c>
      <c r="JN18" s="91" t="str">
        <f t="shared" si="172"/>
        <v/>
      </c>
      <c r="JO18" s="119" cm="1">
        <f t="array" ref="JO18">IF(KT18=1,INDEX($BK18:$CP18,1,MATCH("Ⅰ⑥",$BK18:$CP18,0)+7),0)</f>
        <v>0</v>
      </c>
      <c r="JP18" s="118">
        <f t="shared" si="173"/>
        <v>0</v>
      </c>
      <c r="JQ18" s="91">
        <f t="shared" si="174"/>
        <v>0</v>
      </c>
      <c r="JR18" s="90">
        <f t="shared" si="175"/>
        <v>0</v>
      </c>
      <c r="JS18" s="91">
        <f t="shared" si="176"/>
        <v>0</v>
      </c>
      <c r="JT18" s="91">
        <f t="shared" si="177"/>
        <v>0</v>
      </c>
      <c r="JU18" s="91">
        <f t="shared" si="178"/>
        <v>0</v>
      </c>
      <c r="JV18" s="91">
        <f t="shared" si="179"/>
        <v>0</v>
      </c>
      <c r="JW18" s="91">
        <f t="shared" si="180"/>
        <v>0</v>
      </c>
      <c r="JX18" s="91">
        <f t="shared" si="181"/>
        <v>0</v>
      </c>
      <c r="JY18" s="91">
        <f t="shared" si="182"/>
        <v>0</v>
      </c>
      <c r="JZ18" s="91">
        <f t="shared" si="183"/>
        <v>0</v>
      </c>
      <c r="KA18" s="91">
        <f t="shared" si="184"/>
        <v>0</v>
      </c>
      <c r="KB18" s="120">
        <f t="shared" si="185"/>
        <v>0</v>
      </c>
      <c r="KC18" s="121">
        <f t="shared" si="186"/>
        <v>0</v>
      </c>
      <c r="KD18" s="122" t="str">
        <f t="shared" si="187"/>
        <v/>
      </c>
      <c r="KE18" s="122" t="e">
        <f t="shared" si="188"/>
        <v>#VALUE!</v>
      </c>
      <c r="KF18" s="121">
        <f t="shared" si="189"/>
        <v>0</v>
      </c>
      <c r="KG18" s="121">
        <f t="shared" si="190"/>
        <v>0</v>
      </c>
      <c r="KH18" s="123" t="e">
        <f t="shared" si="191"/>
        <v>#VALUE!</v>
      </c>
      <c r="KI18" s="91" t="e">
        <f t="shared" si="192"/>
        <v>#VALUE!</v>
      </c>
      <c r="KJ18" s="122">
        <f t="shared" si="193"/>
        <v>0</v>
      </c>
      <c r="KK18" s="122">
        <f>IF(I18=1,SUMIFS($AN$10:$AN$330,$E$10:$E$330,E18),0)</f>
        <v>0</v>
      </c>
      <c r="KL18" s="91">
        <f t="shared" si="194"/>
        <v>0</v>
      </c>
      <c r="KM18" s="175" t="e">
        <f t="shared" si="195"/>
        <v>#VALUE!</v>
      </c>
      <c r="KN18" s="56"/>
      <c r="KO18" s="177">
        <f t="shared" si="196"/>
        <v>0</v>
      </c>
      <c r="KP18" s="91">
        <f t="shared" si="196"/>
        <v>0</v>
      </c>
      <c r="KQ18" s="91">
        <f t="shared" si="196"/>
        <v>0</v>
      </c>
      <c r="KR18" s="91">
        <f t="shared" si="196"/>
        <v>0</v>
      </c>
      <c r="KS18" s="91">
        <f t="shared" si="196"/>
        <v>0</v>
      </c>
      <c r="KT18" s="91">
        <f t="shared" si="196"/>
        <v>0</v>
      </c>
      <c r="KU18" s="91">
        <f t="shared" si="196"/>
        <v>0</v>
      </c>
      <c r="KV18" s="91">
        <f t="shared" si="196"/>
        <v>0</v>
      </c>
      <c r="KW18" s="91">
        <f t="shared" si="196"/>
        <v>0</v>
      </c>
      <c r="KX18" s="91">
        <f t="shared" si="196"/>
        <v>0</v>
      </c>
      <c r="KY18" s="91">
        <f t="shared" si="196"/>
        <v>0</v>
      </c>
      <c r="KZ18" s="91">
        <f t="shared" si="196"/>
        <v>0</v>
      </c>
      <c r="LA18" s="175">
        <f t="shared" si="196"/>
        <v>0</v>
      </c>
      <c r="LB18" s="43"/>
      <c r="LC18" s="177">
        <f t="shared" si="197"/>
        <v>0</v>
      </c>
      <c r="LD18" s="91">
        <f t="shared" si="198"/>
        <v>0</v>
      </c>
      <c r="LE18" s="91">
        <f t="shared" si="199"/>
        <v>0</v>
      </c>
      <c r="LF18" s="91">
        <f t="shared" si="200"/>
        <v>0</v>
      </c>
      <c r="LG18" s="91">
        <f t="shared" si="201"/>
        <v>0</v>
      </c>
      <c r="LH18" s="91">
        <f t="shared" si="202"/>
        <v>0</v>
      </c>
      <c r="LI18" s="91">
        <f t="shared" si="203"/>
        <v>0</v>
      </c>
      <c r="LJ18" s="91">
        <f t="shared" si="204"/>
        <v>0</v>
      </c>
      <c r="LK18" s="91">
        <f t="shared" si="205"/>
        <v>0</v>
      </c>
      <c r="LL18" s="91">
        <f t="shared" si="206"/>
        <v>0</v>
      </c>
      <c r="LM18" s="175">
        <f t="shared" si="207"/>
        <v>0</v>
      </c>
    </row>
    <row r="19" spans="1:325" s="20" customFormat="1" ht="24" customHeight="1">
      <c r="A19" s="43">
        <f t="shared" si="60"/>
        <v>0</v>
      </c>
      <c r="B19" s="43">
        <f t="shared" si="61"/>
        <v>0</v>
      </c>
      <c r="C19" s="43">
        <f t="shared" si="62"/>
        <v>0</v>
      </c>
      <c r="D19" s="43">
        <f t="shared" si="63"/>
        <v>0</v>
      </c>
      <c r="E19" s="43">
        <f t="shared" si="64"/>
        <v>0</v>
      </c>
      <c r="F19" s="43">
        <f t="shared" si="1"/>
        <v>0</v>
      </c>
      <c r="G19" s="43">
        <f t="shared" si="65"/>
        <v>0</v>
      </c>
      <c r="H19" s="43">
        <f t="shared" si="66"/>
        <v>0</v>
      </c>
      <c r="I19" s="43">
        <f t="shared" si="67"/>
        <v>0</v>
      </c>
      <c r="J19" s="43">
        <f t="shared" si="2"/>
        <v>0</v>
      </c>
      <c r="K19" s="86">
        <f t="shared" si="68"/>
        <v>0</v>
      </c>
      <c r="L19" s="206"/>
      <c r="M19" s="205"/>
      <c r="N19" s="207"/>
      <c r="O19" s="306"/>
      <c r="P19" s="224"/>
      <c r="Q19" s="250"/>
      <c r="R19" s="250"/>
      <c r="S19" s="225"/>
      <c r="T19" s="225"/>
      <c r="U19" s="109"/>
      <c r="V19" s="89"/>
      <c r="W19" s="196">
        <f>IF(I19=1,IF(P19=1,IF(OR((AND(OR(T19=1,T19=2,8&lt;=T19,T19&lt;=14),HT19&gt;=20)),(AND(OR(T19=3,T19=6),HT19&gt;=5)),(AND(T19=5,HT19&gt;=3)),(AND(OR(T19=4,T19=7),HT19&gt;=1))),1,0),0),IF(E19&gt;=1,SUMIFS(W$10:W$328,E$10:E$328,E19,I$10:I$328,1),0))</f>
        <v>0</v>
      </c>
      <c r="X19" s="226"/>
      <c r="Y19" s="187"/>
      <c r="Z19" s="99">
        <f t="shared" si="69"/>
        <v>0</v>
      </c>
      <c r="AA19" s="99">
        <f t="shared" si="70"/>
        <v>0</v>
      </c>
      <c r="AB19" s="263">
        <f t="shared" si="71"/>
        <v>0</v>
      </c>
      <c r="AC19" s="265"/>
      <c r="AD19" s="91"/>
      <c r="AE19" s="89"/>
      <c r="AF19" s="251"/>
      <c r="AG19" s="252"/>
      <c r="AH19" s="120"/>
      <c r="AI19" s="253"/>
      <c r="AJ19" s="231"/>
      <c r="AK19" s="229"/>
      <c r="AL19" s="185"/>
      <c r="AM19" s="254"/>
      <c r="AN19" s="201">
        <f t="shared" si="5"/>
        <v>0</v>
      </c>
      <c r="AO19" s="255"/>
      <c r="AP19" s="201">
        <f t="shared" si="6"/>
        <v>0</v>
      </c>
      <c r="AQ19" s="255"/>
      <c r="AR19" s="255"/>
      <c r="AS19" s="183"/>
      <c r="AT19" s="100" t="str">
        <f t="shared" si="7"/>
        <v/>
      </c>
      <c r="AU19" s="184" t="str">
        <f t="shared" si="8"/>
        <v/>
      </c>
      <c r="AV19" s="185"/>
      <c r="AW19" s="234"/>
      <c r="AX19" s="272"/>
      <c r="AY19" s="101"/>
      <c r="AZ19" s="102">
        <f t="shared" si="9"/>
        <v>0</v>
      </c>
      <c r="BA19" s="102">
        <f t="shared" si="10"/>
        <v>0</v>
      </c>
      <c r="BB19" s="116" t="str">
        <f t="shared" si="11"/>
        <v/>
      </c>
      <c r="BC19" s="103"/>
      <c r="BD19" s="256"/>
      <c r="BE19" s="256"/>
      <c r="BF19" s="256"/>
      <c r="BG19" s="256"/>
      <c r="BH19" s="104" t="str">
        <f>IF(BB19&lt;&gt;"",VLOOKUP(BB19,'（様式１号）３整理番号表'!$U$4:$W$17,3,FALSE),"")</f>
        <v/>
      </c>
      <c r="BI19" s="238">
        <f t="shared" si="72"/>
        <v>0</v>
      </c>
      <c r="BJ19" s="256">
        <f t="shared" si="73"/>
        <v>0</v>
      </c>
      <c r="BK19" s="105"/>
      <c r="BL19" s="103"/>
      <c r="BM19" s="256"/>
      <c r="BN19" s="256"/>
      <c r="BO19" s="256"/>
      <c r="BP19" s="256"/>
      <c r="BQ19" s="104" t="str">
        <f>IF(BK19&lt;&gt;"",VLOOKUP(BK19,'（様式１号）３整理番号表'!$U$4:$W$12,3,FALSE),"")</f>
        <v/>
      </c>
      <c r="BR19" s="238">
        <f t="shared" si="74"/>
        <v>0</v>
      </c>
      <c r="BS19" s="105"/>
      <c r="BT19" s="103"/>
      <c r="BU19" s="256"/>
      <c r="BV19" s="256"/>
      <c r="BW19" s="256"/>
      <c r="BX19" s="256"/>
      <c r="BY19" s="104" t="str">
        <f>IF(BS19&lt;&gt;"",VLOOKUP(BS19,'（様式１号）３整理番号表'!$U$4:$W$12,3,FALSE),"")</f>
        <v/>
      </c>
      <c r="BZ19" s="238">
        <f t="shared" si="75"/>
        <v>0</v>
      </c>
      <c r="CA19" s="105"/>
      <c r="CB19" s="103"/>
      <c r="CC19" s="275"/>
      <c r="CD19" s="275"/>
      <c r="CE19" s="275"/>
      <c r="CF19" s="275"/>
      <c r="CG19" s="104" t="str">
        <f>IF(CA19&lt;&gt;"",VLOOKUP(CA19,'（様式１号）３整理番号表'!$U$4:$W$12,3,FALSE),"")</f>
        <v/>
      </c>
      <c r="CH19" s="202">
        <f t="shared" si="76"/>
        <v>0</v>
      </c>
      <c r="CI19" s="105"/>
      <c r="CJ19" s="103"/>
      <c r="CK19" s="235"/>
      <c r="CL19" s="235"/>
      <c r="CM19" s="235"/>
      <c r="CN19" s="235"/>
      <c r="CO19" s="104" t="str">
        <f>IF(CI19&lt;&gt;"",VLOOKUP(CI19,'（様式１号）３整理番号表'!$U$4:$W$12,3,FALSE),"")</f>
        <v/>
      </c>
      <c r="CP19" s="202">
        <f t="shared" si="77"/>
        <v>0</v>
      </c>
      <c r="CQ19" s="116">
        <f t="shared" si="78"/>
        <v>0</v>
      </c>
      <c r="CR19" s="116">
        <f t="shared" si="79"/>
        <v>0</v>
      </c>
      <c r="CS19" s="116">
        <f t="shared" si="80"/>
        <v>0</v>
      </c>
      <c r="CT19" s="116">
        <f t="shared" si="81"/>
        <v>0</v>
      </c>
      <c r="CU19" s="116">
        <f t="shared" si="82"/>
        <v>0</v>
      </c>
      <c r="CV19" s="116">
        <f t="shared" si="83"/>
        <v>0</v>
      </c>
      <c r="CW19" s="116">
        <f t="shared" si="84"/>
        <v>0</v>
      </c>
      <c r="CX19" s="116">
        <f t="shared" si="85"/>
        <v>0</v>
      </c>
      <c r="CY19" s="116">
        <f t="shared" si="86"/>
        <v>0</v>
      </c>
      <c r="CZ19" s="116">
        <f t="shared" si="87"/>
        <v>0</v>
      </c>
      <c r="DA19" s="116">
        <f t="shared" si="88"/>
        <v>0</v>
      </c>
      <c r="DB19" s="116">
        <f t="shared" si="89"/>
        <v>0</v>
      </c>
      <c r="DC19" s="190"/>
      <c r="DD19" s="190" t="s">
        <v>40</v>
      </c>
      <c r="DE19" s="190" t="s">
        <v>40</v>
      </c>
      <c r="DF19" s="190" t="s">
        <v>40</v>
      </c>
      <c r="DG19" s="190"/>
      <c r="DH19" s="236">
        <f t="shared" si="90"/>
        <v>0</v>
      </c>
      <c r="DI19" s="236">
        <f t="shared" si="91"/>
        <v>0</v>
      </c>
      <c r="DJ19" s="236">
        <f t="shared" si="92"/>
        <v>0</v>
      </c>
      <c r="DK19" s="236">
        <f t="shared" si="93"/>
        <v>0</v>
      </c>
      <c r="DL19" s="236">
        <f t="shared" si="94"/>
        <v>0</v>
      </c>
      <c r="DM19" s="236">
        <f t="shared" si="95"/>
        <v>0</v>
      </c>
      <c r="DN19" s="236">
        <f t="shared" si="96"/>
        <v>0</v>
      </c>
      <c r="DO19" s="236">
        <f t="shared" si="97"/>
        <v>0</v>
      </c>
      <c r="DP19" s="191">
        <f t="shared" si="98"/>
        <v>0</v>
      </c>
      <c r="DQ19" s="191">
        <f t="shared" si="99"/>
        <v>0</v>
      </c>
      <c r="DR19" s="89"/>
      <c r="DS19" s="89"/>
      <c r="DT19" s="89"/>
      <c r="DU19" s="89"/>
      <c r="DV19" s="89"/>
      <c r="DW19" s="89"/>
      <c r="DX19" s="89"/>
      <c r="DY19" s="89"/>
      <c r="DZ19" s="89"/>
      <c r="EA19" s="257"/>
      <c r="EB19" s="89"/>
      <c r="EC19" s="89"/>
      <c r="ED19" s="89"/>
      <c r="EE19" s="89"/>
      <c r="EF19" s="89"/>
      <c r="EG19" s="89"/>
      <c r="EH19" s="287"/>
      <c r="EI19" s="287"/>
      <c r="EJ19" s="238">
        <f t="shared" si="100"/>
        <v>0</v>
      </c>
      <c r="EK19" s="239">
        <f t="shared" si="101"/>
        <v>0</v>
      </c>
      <c r="EL19" s="287"/>
      <c r="EM19" s="287"/>
      <c r="EN19" s="238">
        <f t="shared" si="102"/>
        <v>0</v>
      </c>
      <c r="EO19" s="287"/>
      <c r="EP19" s="287"/>
      <c r="EQ19" s="238">
        <f t="shared" si="103"/>
        <v>0</v>
      </c>
      <c r="ER19" s="239">
        <f t="shared" si="104"/>
        <v>0</v>
      </c>
      <c r="ES19" s="240"/>
      <c r="ET19" s="241">
        <f t="shared" si="105"/>
        <v>0</v>
      </c>
      <c r="EU19" s="242"/>
      <c r="EV19" s="243">
        <f t="shared" si="106"/>
        <v>0</v>
      </c>
      <c r="EW19" s="243">
        <f t="shared" si="107"/>
        <v>0</v>
      </c>
      <c r="EX19" s="243">
        <f t="shared" si="108"/>
        <v>0</v>
      </c>
      <c r="EY19" s="312">
        <f t="shared" si="109"/>
        <v>0</v>
      </c>
      <c r="EZ19" s="314">
        <f t="shared" si="13"/>
        <v>0</v>
      </c>
      <c r="FA19" s="314">
        <f t="shared" si="14"/>
        <v>0</v>
      </c>
      <c r="FB19" s="314">
        <f t="shared" si="15"/>
        <v>0</v>
      </c>
      <c r="FC19" s="314">
        <f t="shared" si="16"/>
        <v>0</v>
      </c>
      <c r="FD19" s="314">
        <f t="shared" si="17"/>
        <v>0</v>
      </c>
      <c r="FE19" s="314">
        <f t="shared" si="18"/>
        <v>0</v>
      </c>
      <c r="FF19" s="314">
        <f t="shared" si="19"/>
        <v>0</v>
      </c>
      <c r="FG19" s="314">
        <f t="shared" si="20"/>
        <v>0</v>
      </c>
      <c r="FH19" s="314">
        <f t="shared" si="21"/>
        <v>0</v>
      </c>
      <c r="FI19" s="314">
        <f t="shared" si="22"/>
        <v>0</v>
      </c>
      <c r="FJ19" s="112">
        <f t="shared" si="23"/>
        <v>0</v>
      </c>
      <c r="FK19" s="112">
        <f t="shared" si="24"/>
        <v>0</v>
      </c>
      <c r="FL19" s="112">
        <f t="shared" si="25"/>
        <v>0</v>
      </c>
      <c r="FM19" s="112">
        <f t="shared" si="26"/>
        <v>0</v>
      </c>
      <c r="FN19" s="112">
        <f t="shared" si="27"/>
        <v>0</v>
      </c>
      <c r="FO19" s="112">
        <f t="shared" si="28"/>
        <v>0</v>
      </c>
      <c r="FP19" s="112">
        <f t="shared" si="29"/>
        <v>0</v>
      </c>
      <c r="FQ19" s="112">
        <f t="shared" si="30"/>
        <v>0</v>
      </c>
      <c r="FR19" s="112">
        <f t="shared" si="31"/>
        <v>0</v>
      </c>
      <c r="FS19" s="112">
        <f t="shared" si="32"/>
        <v>0</v>
      </c>
      <c r="FT19" s="292"/>
      <c r="FU19" s="293"/>
      <c r="FV19" s="293"/>
      <c r="FW19" s="293"/>
      <c r="FX19" s="292"/>
      <c r="FY19" s="259">
        <f t="shared" si="110"/>
        <v>0</v>
      </c>
      <c r="FZ19" s="259">
        <f t="shared" si="111"/>
        <v>0</v>
      </c>
      <c r="GA19" s="309">
        <f t="shared" si="112"/>
        <v>0</v>
      </c>
      <c r="GB19" s="99">
        <f t="shared" si="33"/>
        <v>0</v>
      </c>
      <c r="GC19" s="99">
        <f t="shared" si="34"/>
        <v>0</v>
      </c>
      <c r="GD19" s="99">
        <f t="shared" si="35"/>
        <v>0</v>
      </c>
      <c r="GE19" s="99">
        <f t="shared" si="36"/>
        <v>0</v>
      </c>
      <c r="GF19" s="99">
        <f t="shared" si="37"/>
        <v>0</v>
      </c>
      <c r="GG19" s="99">
        <f t="shared" si="38"/>
        <v>0</v>
      </c>
      <c r="GH19" s="99">
        <f t="shared" si="39"/>
        <v>0</v>
      </c>
      <c r="GI19" s="99">
        <f t="shared" si="40"/>
        <v>0</v>
      </c>
      <c r="GJ19" s="99">
        <f t="shared" si="41"/>
        <v>0</v>
      </c>
      <c r="GK19" s="99">
        <f t="shared" si="42"/>
        <v>0</v>
      </c>
      <c r="GL19" s="116">
        <f t="shared" si="113"/>
        <v>0</v>
      </c>
      <c r="GM19" s="116">
        <f t="shared" si="114"/>
        <v>0</v>
      </c>
      <c r="GN19" s="116">
        <f t="shared" si="115"/>
        <v>0</v>
      </c>
      <c r="GO19" s="116">
        <f t="shared" si="116"/>
        <v>0</v>
      </c>
      <c r="GP19" s="116">
        <f t="shared" si="117"/>
        <v>0</v>
      </c>
      <c r="GQ19" s="116">
        <f t="shared" si="118"/>
        <v>0</v>
      </c>
      <c r="GR19" s="116">
        <f t="shared" si="119"/>
        <v>0</v>
      </c>
      <c r="GS19" s="116">
        <f t="shared" si="120"/>
        <v>0</v>
      </c>
      <c r="GT19" s="116">
        <f t="shared" si="121"/>
        <v>0</v>
      </c>
      <c r="GU19" s="116">
        <f t="shared" si="122"/>
        <v>0</v>
      </c>
      <c r="GV19" s="116">
        <f t="shared" si="123"/>
        <v>0</v>
      </c>
      <c r="GW19" s="116">
        <f t="shared" si="124"/>
        <v>0</v>
      </c>
      <c r="GX19" s="116">
        <f t="shared" si="125"/>
        <v>0</v>
      </c>
      <c r="GY19" s="116">
        <f t="shared" si="126"/>
        <v>0</v>
      </c>
      <c r="GZ19" s="116">
        <f t="shared" si="127"/>
        <v>0</v>
      </c>
      <c r="HA19" s="116">
        <f t="shared" si="128"/>
        <v>0</v>
      </c>
      <c r="HB19" s="116">
        <f t="shared" si="129"/>
        <v>0</v>
      </c>
      <c r="HC19" s="116">
        <f t="shared" si="130"/>
        <v>0</v>
      </c>
      <c r="HD19" s="116">
        <f t="shared" si="131"/>
        <v>0</v>
      </c>
      <c r="HE19" s="116">
        <f t="shared" si="132"/>
        <v>0</v>
      </c>
      <c r="HF19" s="116">
        <f t="shared" si="133"/>
        <v>0</v>
      </c>
      <c r="HG19" s="258"/>
      <c r="HH19" s="258"/>
      <c r="HI19" s="260">
        <f t="shared" si="134"/>
        <v>0</v>
      </c>
      <c r="HJ19" s="240"/>
      <c r="HK19" s="242"/>
      <c r="HL19" s="241">
        <f t="shared" si="135"/>
        <v>0</v>
      </c>
      <c r="HM19" s="243">
        <f t="shared" si="136"/>
        <v>0</v>
      </c>
      <c r="HN19" s="243">
        <f t="shared" si="137"/>
        <v>0</v>
      </c>
      <c r="HO19" s="247">
        <f t="shared" si="138"/>
        <v>0</v>
      </c>
      <c r="HP19" s="261">
        <f t="shared" si="139"/>
        <v>0</v>
      </c>
      <c r="HQ19" s="43"/>
      <c r="HR19" s="250"/>
      <c r="HS19" s="301"/>
      <c r="HT19" s="301"/>
      <c r="HU19" s="316">
        <f t="shared" si="140"/>
        <v>0</v>
      </c>
      <c r="HV19" s="317">
        <f t="shared" si="141"/>
        <v>0</v>
      </c>
      <c r="HW19" s="318"/>
      <c r="HX19" s="319"/>
      <c r="HY19" s="319"/>
      <c r="HZ19" s="320" t="str">
        <f t="shared" si="142"/>
        <v/>
      </c>
      <c r="IA19" s="321">
        <f>IF(OR(AND(1&lt;=HZ19,HZ19&lt;=3),HZ19=6),VLOOKUP(HZ19,'（様式１号）３整理番号表'!$J$5:$K$59,2,FALSE),0)</f>
        <v>0</v>
      </c>
      <c r="IB19" s="321">
        <f>IF(OR(HZ19=4,HZ19=7),VLOOKUP(HZ19,'（様式１号）３整理番号表'!$J$5:$K$59,2,FALSE),0)</f>
        <v>0</v>
      </c>
      <c r="IC19" s="321">
        <f>IF(HZ19=5,VLOOKUP(HZ19,'（様式１号）３整理番号表'!$J$5:$K$59,2,FALSE),0)</f>
        <v>0</v>
      </c>
      <c r="ID19" s="321">
        <f>IF(AND(8&lt;=HZ19,HZ19&lt;=13),VLOOKUP(HZ19,'（様式１号）３整理番号表'!$J$5:$K$59,2,FALSE),0)</f>
        <v>0</v>
      </c>
      <c r="IE19" s="320">
        <f t="shared" si="143"/>
        <v>0</v>
      </c>
      <c r="IF19" s="320">
        <f t="shared" si="144"/>
        <v>0</v>
      </c>
      <c r="IG19" s="320">
        <f t="shared" si="145"/>
        <v>0</v>
      </c>
      <c r="IH19" s="320">
        <f t="shared" si="146"/>
        <v>0</v>
      </c>
      <c r="II19" s="320">
        <f t="shared" si="147"/>
        <v>0</v>
      </c>
      <c r="IJ19" s="320">
        <f t="shared" si="148"/>
        <v>0</v>
      </c>
      <c r="IK19" s="320">
        <f t="shared" si="149"/>
        <v>0</v>
      </c>
      <c r="IL19" s="320">
        <f t="shared" si="150"/>
        <v>0</v>
      </c>
      <c r="IM19" s="320">
        <f t="shared" si="151"/>
        <v>0</v>
      </c>
      <c r="IN19" s="320">
        <f t="shared" si="152"/>
        <v>0</v>
      </c>
      <c r="IO19" s="320">
        <f t="shared" si="153"/>
        <v>0</v>
      </c>
      <c r="IP19" s="320">
        <f t="shared" si="154"/>
        <v>0</v>
      </c>
      <c r="IQ19" s="320">
        <f t="shared" si="155"/>
        <v>0</v>
      </c>
      <c r="IR19" s="320">
        <f t="shared" si="156"/>
        <v>0</v>
      </c>
      <c r="IS19" s="320">
        <f t="shared" si="157"/>
        <v>0</v>
      </c>
      <c r="IT19" s="320">
        <f t="shared" si="158"/>
        <v>0</v>
      </c>
      <c r="IU19" s="320">
        <f t="shared" si="159"/>
        <v>0</v>
      </c>
      <c r="IV19" s="43"/>
      <c r="IW19" s="43"/>
      <c r="IX19" s="249"/>
      <c r="IY19" s="92">
        <f t="shared" si="160"/>
        <v>0</v>
      </c>
      <c r="IZ19" s="93" t="e">
        <f>VLOOKUP(IY19,'（様式１号）３整理番号表'!$B$6:$H$12,2,FALSE)</f>
        <v>#N/A</v>
      </c>
      <c r="JA19" s="91">
        <f t="shared" si="161"/>
        <v>0</v>
      </c>
      <c r="JB19" s="91">
        <f t="shared" si="162"/>
        <v>0</v>
      </c>
      <c r="JC19" s="91">
        <f t="shared" si="163"/>
        <v>0</v>
      </c>
      <c r="JD19" s="91">
        <f t="shared" si="164"/>
        <v>0</v>
      </c>
      <c r="JE19" s="91">
        <f t="shared" si="165"/>
        <v>0</v>
      </c>
      <c r="JF19" s="91">
        <f t="shared" si="166"/>
        <v>0</v>
      </c>
      <c r="JG19" s="91">
        <f t="shared" si="167"/>
        <v>0</v>
      </c>
      <c r="JH19" s="91" t="str">
        <f t="shared" si="168"/>
        <v>○</v>
      </c>
      <c r="JI19" s="301" cm="1">
        <f t="array" ref="JI19">IF($KP19=1,INDEX($BS19:$CP19,1,MATCH("Ⅰ⑤",$BS19:$CP19,0)+2),0)</f>
        <v>0</v>
      </c>
      <c r="JJ19" s="301" cm="1">
        <f t="array" ref="JJ19">IF($KP19=1,INDEX($BS19:$CP19,1,MATCH("Ⅰ⑤",$BS19:$CP19,0)+5),0)</f>
        <v>0</v>
      </c>
      <c r="JK19" s="117" t="str">
        <f t="shared" si="169"/>
        <v/>
      </c>
      <c r="JL19" s="117" t="str">
        <f t="shared" si="170"/>
        <v/>
      </c>
      <c r="JM19" s="118">
        <f t="shared" si="171"/>
        <v>0</v>
      </c>
      <c r="JN19" s="91" t="str">
        <f t="shared" si="172"/>
        <v/>
      </c>
      <c r="JO19" s="119" cm="1">
        <f t="array" ref="JO19">IF(KT19=1,INDEX($BK19:$CP19,1,MATCH("Ⅰ⑥",$BK19:$CP19,0)+7),0)</f>
        <v>0</v>
      </c>
      <c r="JP19" s="118">
        <f t="shared" si="173"/>
        <v>0</v>
      </c>
      <c r="JQ19" s="91">
        <f t="shared" si="174"/>
        <v>0</v>
      </c>
      <c r="JR19" s="90">
        <f t="shared" si="175"/>
        <v>0</v>
      </c>
      <c r="JS19" s="91">
        <f t="shared" si="176"/>
        <v>0</v>
      </c>
      <c r="JT19" s="91">
        <f t="shared" si="177"/>
        <v>0</v>
      </c>
      <c r="JU19" s="91">
        <f t="shared" si="178"/>
        <v>0</v>
      </c>
      <c r="JV19" s="91">
        <f t="shared" si="179"/>
        <v>0</v>
      </c>
      <c r="JW19" s="91">
        <f t="shared" si="180"/>
        <v>0</v>
      </c>
      <c r="JX19" s="91">
        <f t="shared" si="181"/>
        <v>0</v>
      </c>
      <c r="JY19" s="91">
        <f t="shared" si="182"/>
        <v>0</v>
      </c>
      <c r="JZ19" s="91">
        <f t="shared" si="183"/>
        <v>0</v>
      </c>
      <c r="KA19" s="91">
        <f t="shared" si="184"/>
        <v>0</v>
      </c>
      <c r="KB19" s="120">
        <f t="shared" si="185"/>
        <v>0</v>
      </c>
      <c r="KC19" s="121">
        <f t="shared" si="186"/>
        <v>0</v>
      </c>
      <c r="KD19" s="122" t="str">
        <f t="shared" si="187"/>
        <v/>
      </c>
      <c r="KE19" s="122" t="e">
        <f t="shared" si="188"/>
        <v>#VALUE!</v>
      </c>
      <c r="KF19" s="121">
        <f t="shared" si="189"/>
        <v>0</v>
      </c>
      <c r="KG19" s="121">
        <f t="shared" si="190"/>
        <v>0</v>
      </c>
      <c r="KH19" s="123" t="e">
        <f t="shared" si="191"/>
        <v>#VALUE!</v>
      </c>
      <c r="KI19" s="91" t="e">
        <f t="shared" si="192"/>
        <v>#VALUE!</v>
      </c>
      <c r="KJ19" s="122">
        <f t="shared" si="193"/>
        <v>0</v>
      </c>
      <c r="KK19" s="122">
        <f>IF(I19=1,SUMIFS($AN$10:$AN$330,$E$10:$E$330,E19),0)</f>
        <v>0</v>
      </c>
      <c r="KL19" s="91">
        <f t="shared" si="194"/>
        <v>0</v>
      </c>
      <c r="KM19" s="175" t="e">
        <f t="shared" si="195"/>
        <v>#VALUE!</v>
      </c>
      <c r="KN19" s="56"/>
      <c r="KO19" s="177">
        <f t="shared" si="196"/>
        <v>0</v>
      </c>
      <c r="KP19" s="91">
        <f t="shared" si="196"/>
        <v>0</v>
      </c>
      <c r="KQ19" s="91">
        <f t="shared" si="196"/>
        <v>0</v>
      </c>
      <c r="KR19" s="91">
        <f t="shared" si="196"/>
        <v>0</v>
      </c>
      <c r="KS19" s="91">
        <f t="shared" si="196"/>
        <v>0</v>
      </c>
      <c r="KT19" s="91">
        <f t="shared" si="196"/>
        <v>0</v>
      </c>
      <c r="KU19" s="91">
        <f t="shared" si="196"/>
        <v>0</v>
      </c>
      <c r="KV19" s="91">
        <f t="shared" si="196"/>
        <v>0</v>
      </c>
      <c r="KW19" s="91">
        <f t="shared" si="196"/>
        <v>0</v>
      </c>
      <c r="KX19" s="91">
        <f t="shared" si="196"/>
        <v>0</v>
      </c>
      <c r="KY19" s="91">
        <f t="shared" si="196"/>
        <v>0</v>
      </c>
      <c r="KZ19" s="91">
        <f t="shared" si="196"/>
        <v>0</v>
      </c>
      <c r="LA19" s="175">
        <f t="shared" si="196"/>
        <v>0</v>
      </c>
      <c r="LB19" s="43"/>
      <c r="LC19" s="177">
        <f t="shared" si="197"/>
        <v>0</v>
      </c>
      <c r="LD19" s="91">
        <f t="shared" si="198"/>
        <v>0</v>
      </c>
      <c r="LE19" s="91">
        <f t="shared" si="199"/>
        <v>0</v>
      </c>
      <c r="LF19" s="91">
        <f t="shared" si="200"/>
        <v>0</v>
      </c>
      <c r="LG19" s="91">
        <f t="shared" si="201"/>
        <v>0</v>
      </c>
      <c r="LH19" s="91">
        <f t="shared" si="202"/>
        <v>0</v>
      </c>
      <c r="LI19" s="91">
        <f t="shared" si="203"/>
        <v>0</v>
      </c>
      <c r="LJ19" s="91">
        <f t="shared" si="204"/>
        <v>0</v>
      </c>
      <c r="LK19" s="91">
        <f t="shared" si="205"/>
        <v>0</v>
      </c>
      <c r="LL19" s="91">
        <f t="shared" si="206"/>
        <v>0</v>
      </c>
      <c r="LM19" s="175">
        <f t="shared" si="207"/>
        <v>0</v>
      </c>
    </row>
    <row r="20" spans="1:325" s="20" customFormat="1" ht="24" customHeight="1">
      <c r="A20" s="43">
        <f t="shared" si="60"/>
        <v>0</v>
      </c>
      <c r="B20" s="43">
        <f t="shared" si="61"/>
        <v>0</v>
      </c>
      <c r="C20" s="43">
        <f t="shared" si="62"/>
        <v>0</v>
      </c>
      <c r="D20" s="43">
        <f t="shared" si="63"/>
        <v>0</v>
      </c>
      <c r="E20" s="43">
        <f t="shared" si="64"/>
        <v>0</v>
      </c>
      <c r="F20" s="43">
        <f t="shared" si="1"/>
        <v>0</v>
      </c>
      <c r="G20" s="43">
        <f t="shared" si="65"/>
        <v>0</v>
      </c>
      <c r="H20" s="43">
        <f t="shared" si="66"/>
        <v>0</v>
      </c>
      <c r="I20" s="43">
        <f t="shared" si="67"/>
        <v>0</v>
      </c>
      <c r="J20" s="43">
        <f t="shared" si="2"/>
        <v>0</v>
      </c>
      <c r="K20" s="86">
        <f t="shared" si="68"/>
        <v>0</v>
      </c>
      <c r="L20" s="206"/>
      <c r="M20" s="205"/>
      <c r="N20" s="207"/>
      <c r="O20" s="306"/>
      <c r="P20" s="224"/>
      <c r="Q20" s="250"/>
      <c r="R20" s="250"/>
      <c r="S20" s="225"/>
      <c r="T20" s="225"/>
      <c r="U20" s="109"/>
      <c r="V20" s="89"/>
      <c r="W20" s="196">
        <f>IF(I20=1,IF(P20=1,IF(OR((AND(OR(T20=1,T20=2,8&lt;=T20,T20&lt;=14),HT20&gt;=20)),(AND(OR(T20=3,T20=6),HT20&gt;=5)),(AND(T20=5,HT20&gt;=3)),(AND(OR(T20=4,T20=7),HT20&gt;=1))),1,0),0),IF(E20&gt;=1,SUMIFS(W$10:W$328,E$10:E$328,E20,I$10:I$328,1),0))</f>
        <v>0</v>
      </c>
      <c r="X20" s="226"/>
      <c r="Y20" s="187"/>
      <c r="Z20" s="99">
        <f t="shared" si="69"/>
        <v>0</v>
      </c>
      <c r="AA20" s="99">
        <f t="shared" si="70"/>
        <v>0</v>
      </c>
      <c r="AB20" s="263">
        <f t="shared" si="71"/>
        <v>0</v>
      </c>
      <c r="AC20" s="265"/>
      <c r="AD20" s="91"/>
      <c r="AE20" s="89"/>
      <c r="AF20" s="251"/>
      <c r="AG20" s="252"/>
      <c r="AH20" s="120"/>
      <c r="AI20" s="253"/>
      <c r="AJ20" s="231"/>
      <c r="AK20" s="229"/>
      <c r="AL20" s="185"/>
      <c r="AM20" s="254"/>
      <c r="AN20" s="201">
        <f t="shared" si="5"/>
        <v>0</v>
      </c>
      <c r="AO20" s="255"/>
      <c r="AP20" s="201">
        <f t="shared" si="6"/>
        <v>0</v>
      </c>
      <c r="AQ20" s="255"/>
      <c r="AR20" s="255"/>
      <c r="AS20" s="183"/>
      <c r="AT20" s="100" t="str">
        <f t="shared" si="7"/>
        <v/>
      </c>
      <c r="AU20" s="184" t="str">
        <f t="shared" si="8"/>
        <v/>
      </c>
      <c r="AV20" s="185"/>
      <c r="AW20" s="234"/>
      <c r="AX20" s="272"/>
      <c r="AY20" s="101"/>
      <c r="AZ20" s="102">
        <f t="shared" si="9"/>
        <v>0</v>
      </c>
      <c r="BA20" s="102">
        <f t="shared" si="10"/>
        <v>0</v>
      </c>
      <c r="BB20" s="116" t="str">
        <f t="shared" si="11"/>
        <v/>
      </c>
      <c r="BC20" s="103"/>
      <c r="BD20" s="256"/>
      <c r="BE20" s="256"/>
      <c r="BF20" s="256"/>
      <c r="BG20" s="256"/>
      <c r="BH20" s="104" t="str">
        <f>IF(BB20&lt;&gt;"",VLOOKUP(BB20,'（様式１号）３整理番号表'!$U$4:$W$17,3,FALSE),"")</f>
        <v/>
      </c>
      <c r="BI20" s="238">
        <f t="shared" si="72"/>
        <v>0</v>
      </c>
      <c r="BJ20" s="256">
        <f t="shared" si="73"/>
        <v>0</v>
      </c>
      <c r="BK20" s="105"/>
      <c r="BL20" s="103"/>
      <c r="BM20" s="256"/>
      <c r="BN20" s="256"/>
      <c r="BO20" s="256"/>
      <c r="BP20" s="256"/>
      <c r="BQ20" s="104" t="str">
        <f>IF(BK20&lt;&gt;"",VLOOKUP(BK20,'（様式１号）３整理番号表'!$U$4:$W$12,3,FALSE),"")</f>
        <v/>
      </c>
      <c r="BR20" s="238">
        <f t="shared" si="74"/>
        <v>0</v>
      </c>
      <c r="BS20" s="105"/>
      <c r="BT20" s="103"/>
      <c r="BU20" s="256"/>
      <c r="BV20" s="256"/>
      <c r="BW20" s="256"/>
      <c r="BX20" s="256"/>
      <c r="BY20" s="104" t="str">
        <f>IF(BS20&lt;&gt;"",VLOOKUP(BS20,'（様式１号）３整理番号表'!$U$4:$W$12,3,FALSE),"")</f>
        <v/>
      </c>
      <c r="BZ20" s="238">
        <f t="shared" si="75"/>
        <v>0</v>
      </c>
      <c r="CA20" s="105"/>
      <c r="CB20" s="103"/>
      <c r="CC20" s="275"/>
      <c r="CD20" s="275"/>
      <c r="CE20" s="275"/>
      <c r="CF20" s="275"/>
      <c r="CG20" s="104" t="str">
        <f>IF(CA20&lt;&gt;"",VLOOKUP(CA20,'（様式１号）３整理番号表'!$U$4:$W$12,3,FALSE),"")</f>
        <v/>
      </c>
      <c r="CH20" s="202">
        <f t="shared" si="76"/>
        <v>0</v>
      </c>
      <c r="CI20" s="105"/>
      <c r="CJ20" s="103"/>
      <c r="CK20" s="235"/>
      <c r="CL20" s="235"/>
      <c r="CM20" s="235"/>
      <c r="CN20" s="235"/>
      <c r="CO20" s="104" t="str">
        <f>IF(CI20&lt;&gt;"",VLOOKUP(CI20,'（様式１号）３整理番号表'!$U$4:$W$12,3,FALSE),"")</f>
        <v/>
      </c>
      <c r="CP20" s="202">
        <f t="shared" si="77"/>
        <v>0</v>
      </c>
      <c r="CQ20" s="116">
        <f t="shared" si="78"/>
        <v>0</v>
      </c>
      <c r="CR20" s="116">
        <f t="shared" si="79"/>
        <v>0</v>
      </c>
      <c r="CS20" s="116">
        <f t="shared" si="80"/>
        <v>0</v>
      </c>
      <c r="CT20" s="116">
        <f t="shared" si="81"/>
        <v>0</v>
      </c>
      <c r="CU20" s="116">
        <f t="shared" si="82"/>
        <v>0</v>
      </c>
      <c r="CV20" s="116">
        <f t="shared" si="83"/>
        <v>0</v>
      </c>
      <c r="CW20" s="116">
        <f t="shared" si="84"/>
        <v>0</v>
      </c>
      <c r="CX20" s="116">
        <f t="shared" si="85"/>
        <v>0</v>
      </c>
      <c r="CY20" s="116">
        <f t="shared" si="86"/>
        <v>0</v>
      </c>
      <c r="CZ20" s="116">
        <f t="shared" si="87"/>
        <v>0</v>
      </c>
      <c r="DA20" s="116">
        <f t="shared" si="88"/>
        <v>0</v>
      </c>
      <c r="DB20" s="116">
        <f t="shared" si="89"/>
        <v>0</v>
      </c>
      <c r="DC20" s="190"/>
      <c r="DD20" s="190" t="s">
        <v>40</v>
      </c>
      <c r="DE20" s="190" t="s">
        <v>40</v>
      </c>
      <c r="DF20" s="190" t="s">
        <v>40</v>
      </c>
      <c r="DG20" s="190"/>
      <c r="DH20" s="236">
        <f t="shared" si="90"/>
        <v>0</v>
      </c>
      <c r="DI20" s="236">
        <f t="shared" si="91"/>
        <v>0</v>
      </c>
      <c r="DJ20" s="236">
        <f t="shared" si="92"/>
        <v>0</v>
      </c>
      <c r="DK20" s="236">
        <f t="shared" si="93"/>
        <v>0</v>
      </c>
      <c r="DL20" s="236">
        <f t="shared" si="94"/>
        <v>0</v>
      </c>
      <c r="DM20" s="236">
        <f t="shared" si="95"/>
        <v>0</v>
      </c>
      <c r="DN20" s="236">
        <f t="shared" si="96"/>
        <v>0</v>
      </c>
      <c r="DO20" s="236">
        <f t="shared" si="97"/>
        <v>0</v>
      </c>
      <c r="DP20" s="191">
        <f t="shared" si="98"/>
        <v>0</v>
      </c>
      <c r="DQ20" s="191">
        <f t="shared" si="99"/>
        <v>0</v>
      </c>
      <c r="DR20" s="89"/>
      <c r="DS20" s="89"/>
      <c r="DT20" s="89"/>
      <c r="DU20" s="89"/>
      <c r="DV20" s="89"/>
      <c r="DW20" s="89"/>
      <c r="DX20" s="89"/>
      <c r="DY20" s="89"/>
      <c r="DZ20" s="89"/>
      <c r="EA20" s="257"/>
      <c r="EB20" s="89"/>
      <c r="EC20" s="89"/>
      <c r="ED20" s="89"/>
      <c r="EE20" s="89"/>
      <c r="EF20" s="89"/>
      <c r="EG20" s="89"/>
      <c r="EH20" s="287"/>
      <c r="EI20" s="287"/>
      <c r="EJ20" s="238">
        <f t="shared" si="100"/>
        <v>0</v>
      </c>
      <c r="EK20" s="239">
        <f t="shared" si="101"/>
        <v>0</v>
      </c>
      <c r="EL20" s="287"/>
      <c r="EM20" s="287"/>
      <c r="EN20" s="238">
        <f t="shared" si="102"/>
        <v>0</v>
      </c>
      <c r="EO20" s="287"/>
      <c r="EP20" s="287"/>
      <c r="EQ20" s="238">
        <f t="shared" si="103"/>
        <v>0</v>
      </c>
      <c r="ER20" s="239">
        <f t="shared" si="104"/>
        <v>0</v>
      </c>
      <c r="ES20" s="240"/>
      <c r="ET20" s="241">
        <f t="shared" si="105"/>
        <v>0</v>
      </c>
      <c r="EU20" s="242"/>
      <c r="EV20" s="243">
        <f t="shared" si="106"/>
        <v>0</v>
      </c>
      <c r="EW20" s="243">
        <f t="shared" si="107"/>
        <v>0</v>
      </c>
      <c r="EX20" s="243">
        <f t="shared" si="108"/>
        <v>0</v>
      </c>
      <c r="EY20" s="312">
        <f t="shared" si="109"/>
        <v>0</v>
      </c>
      <c r="EZ20" s="314">
        <f t="shared" si="13"/>
        <v>0</v>
      </c>
      <c r="FA20" s="314">
        <f t="shared" si="14"/>
        <v>0</v>
      </c>
      <c r="FB20" s="314">
        <f t="shared" si="15"/>
        <v>0</v>
      </c>
      <c r="FC20" s="314">
        <f t="shared" si="16"/>
        <v>0</v>
      </c>
      <c r="FD20" s="314">
        <f t="shared" si="17"/>
        <v>0</v>
      </c>
      <c r="FE20" s="314">
        <f t="shared" si="18"/>
        <v>0</v>
      </c>
      <c r="FF20" s="314">
        <f t="shared" si="19"/>
        <v>0</v>
      </c>
      <c r="FG20" s="314">
        <f t="shared" si="20"/>
        <v>0</v>
      </c>
      <c r="FH20" s="314">
        <f t="shared" si="21"/>
        <v>0</v>
      </c>
      <c r="FI20" s="314">
        <f t="shared" si="22"/>
        <v>0</v>
      </c>
      <c r="FJ20" s="112">
        <f t="shared" si="23"/>
        <v>0</v>
      </c>
      <c r="FK20" s="112">
        <f t="shared" si="24"/>
        <v>0</v>
      </c>
      <c r="FL20" s="112">
        <f t="shared" si="25"/>
        <v>0</v>
      </c>
      <c r="FM20" s="112">
        <f t="shared" si="26"/>
        <v>0</v>
      </c>
      <c r="FN20" s="112">
        <f t="shared" si="27"/>
        <v>0</v>
      </c>
      <c r="FO20" s="112">
        <f t="shared" si="28"/>
        <v>0</v>
      </c>
      <c r="FP20" s="112">
        <f t="shared" si="29"/>
        <v>0</v>
      </c>
      <c r="FQ20" s="112">
        <f t="shared" si="30"/>
        <v>0</v>
      </c>
      <c r="FR20" s="112">
        <f t="shared" si="31"/>
        <v>0</v>
      </c>
      <c r="FS20" s="112">
        <f t="shared" si="32"/>
        <v>0</v>
      </c>
      <c r="FT20" s="292"/>
      <c r="FU20" s="293"/>
      <c r="FV20" s="293"/>
      <c r="FW20" s="293"/>
      <c r="FX20" s="292"/>
      <c r="FY20" s="259">
        <f t="shared" si="110"/>
        <v>0</v>
      </c>
      <c r="FZ20" s="259">
        <f t="shared" si="111"/>
        <v>0</v>
      </c>
      <c r="GA20" s="309">
        <f t="shared" si="112"/>
        <v>0</v>
      </c>
      <c r="GB20" s="99">
        <f t="shared" si="33"/>
        <v>0</v>
      </c>
      <c r="GC20" s="99">
        <f t="shared" si="34"/>
        <v>0</v>
      </c>
      <c r="GD20" s="99">
        <f t="shared" si="35"/>
        <v>0</v>
      </c>
      <c r="GE20" s="99">
        <f t="shared" si="36"/>
        <v>0</v>
      </c>
      <c r="GF20" s="99">
        <f t="shared" si="37"/>
        <v>0</v>
      </c>
      <c r="GG20" s="99">
        <f t="shared" si="38"/>
        <v>0</v>
      </c>
      <c r="GH20" s="99">
        <f t="shared" si="39"/>
        <v>0</v>
      </c>
      <c r="GI20" s="99">
        <f t="shared" si="40"/>
        <v>0</v>
      </c>
      <c r="GJ20" s="99">
        <f t="shared" si="41"/>
        <v>0</v>
      </c>
      <c r="GK20" s="99">
        <f t="shared" si="42"/>
        <v>0</v>
      </c>
      <c r="GL20" s="116">
        <f t="shared" si="113"/>
        <v>0</v>
      </c>
      <c r="GM20" s="116">
        <f t="shared" si="114"/>
        <v>0</v>
      </c>
      <c r="GN20" s="116">
        <f t="shared" si="115"/>
        <v>0</v>
      </c>
      <c r="GO20" s="116">
        <f t="shared" si="116"/>
        <v>0</v>
      </c>
      <c r="GP20" s="116">
        <f t="shared" si="117"/>
        <v>0</v>
      </c>
      <c r="GQ20" s="116">
        <f t="shared" si="118"/>
        <v>0</v>
      </c>
      <c r="GR20" s="116">
        <f t="shared" si="119"/>
        <v>0</v>
      </c>
      <c r="GS20" s="116">
        <f t="shared" si="120"/>
        <v>0</v>
      </c>
      <c r="GT20" s="116">
        <f t="shared" si="121"/>
        <v>0</v>
      </c>
      <c r="GU20" s="116">
        <f t="shared" si="122"/>
        <v>0</v>
      </c>
      <c r="GV20" s="116">
        <f t="shared" si="123"/>
        <v>0</v>
      </c>
      <c r="GW20" s="116">
        <f t="shared" si="124"/>
        <v>0</v>
      </c>
      <c r="GX20" s="116">
        <f t="shared" si="125"/>
        <v>0</v>
      </c>
      <c r="GY20" s="116">
        <f t="shared" si="126"/>
        <v>0</v>
      </c>
      <c r="GZ20" s="116">
        <f t="shared" si="127"/>
        <v>0</v>
      </c>
      <c r="HA20" s="116">
        <f t="shared" si="128"/>
        <v>0</v>
      </c>
      <c r="HB20" s="116">
        <f t="shared" si="129"/>
        <v>0</v>
      </c>
      <c r="HC20" s="116">
        <f t="shared" si="130"/>
        <v>0</v>
      </c>
      <c r="HD20" s="116">
        <f t="shared" si="131"/>
        <v>0</v>
      </c>
      <c r="HE20" s="116">
        <f t="shared" si="132"/>
        <v>0</v>
      </c>
      <c r="HF20" s="116">
        <f t="shared" si="133"/>
        <v>0</v>
      </c>
      <c r="HG20" s="258"/>
      <c r="HH20" s="258"/>
      <c r="HI20" s="260">
        <f t="shared" si="134"/>
        <v>0</v>
      </c>
      <c r="HJ20" s="240"/>
      <c r="HK20" s="242"/>
      <c r="HL20" s="241">
        <f t="shared" si="135"/>
        <v>0</v>
      </c>
      <c r="HM20" s="243">
        <f t="shared" si="136"/>
        <v>0</v>
      </c>
      <c r="HN20" s="243">
        <f t="shared" si="137"/>
        <v>0</v>
      </c>
      <c r="HO20" s="247">
        <f t="shared" si="138"/>
        <v>0</v>
      </c>
      <c r="HP20" s="261">
        <f t="shared" si="139"/>
        <v>0</v>
      </c>
      <c r="HQ20" s="43"/>
      <c r="HR20" s="250"/>
      <c r="HS20" s="301"/>
      <c r="HT20" s="301"/>
      <c r="HU20" s="316">
        <f t="shared" si="140"/>
        <v>0</v>
      </c>
      <c r="HV20" s="317">
        <f t="shared" si="141"/>
        <v>0</v>
      </c>
      <c r="HW20" s="318"/>
      <c r="HX20" s="319"/>
      <c r="HY20" s="319"/>
      <c r="HZ20" s="320" t="str">
        <f t="shared" si="142"/>
        <v/>
      </c>
      <c r="IA20" s="321">
        <f>IF(OR(AND(1&lt;=HZ20,HZ20&lt;=3),HZ20=6),VLOOKUP(HZ20,'（様式１号）３整理番号表'!$J$5:$K$59,2,FALSE),0)</f>
        <v>0</v>
      </c>
      <c r="IB20" s="321">
        <f>IF(OR(HZ20=4,HZ20=7),VLOOKUP(HZ20,'（様式１号）３整理番号表'!$J$5:$K$59,2,FALSE),0)</f>
        <v>0</v>
      </c>
      <c r="IC20" s="321">
        <f>IF(HZ20=5,VLOOKUP(HZ20,'（様式１号）３整理番号表'!$J$5:$K$59,2,FALSE),0)</f>
        <v>0</v>
      </c>
      <c r="ID20" s="321">
        <f>IF(AND(8&lt;=HZ20,HZ20&lt;=13),VLOOKUP(HZ20,'（様式１号）３整理番号表'!$J$5:$K$59,2,FALSE),0)</f>
        <v>0</v>
      </c>
      <c r="IE20" s="320">
        <f t="shared" si="143"/>
        <v>0</v>
      </c>
      <c r="IF20" s="320">
        <f t="shared" si="144"/>
        <v>0</v>
      </c>
      <c r="IG20" s="320">
        <f t="shared" si="145"/>
        <v>0</v>
      </c>
      <c r="IH20" s="320">
        <f t="shared" si="146"/>
        <v>0</v>
      </c>
      <c r="II20" s="320">
        <f t="shared" si="147"/>
        <v>0</v>
      </c>
      <c r="IJ20" s="320">
        <f t="shared" si="148"/>
        <v>0</v>
      </c>
      <c r="IK20" s="320">
        <f t="shared" si="149"/>
        <v>0</v>
      </c>
      <c r="IL20" s="320">
        <f t="shared" si="150"/>
        <v>0</v>
      </c>
      <c r="IM20" s="320">
        <f t="shared" si="151"/>
        <v>0</v>
      </c>
      <c r="IN20" s="320">
        <f t="shared" si="152"/>
        <v>0</v>
      </c>
      <c r="IO20" s="320">
        <f t="shared" si="153"/>
        <v>0</v>
      </c>
      <c r="IP20" s="320">
        <f t="shared" si="154"/>
        <v>0</v>
      </c>
      <c r="IQ20" s="320">
        <f t="shared" si="155"/>
        <v>0</v>
      </c>
      <c r="IR20" s="320">
        <f t="shared" si="156"/>
        <v>0</v>
      </c>
      <c r="IS20" s="320">
        <f t="shared" si="157"/>
        <v>0</v>
      </c>
      <c r="IT20" s="320">
        <f t="shared" si="158"/>
        <v>0</v>
      </c>
      <c r="IU20" s="320">
        <f t="shared" si="159"/>
        <v>0</v>
      </c>
      <c r="IV20" s="43"/>
      <c r="IW20" s="43"/>
      <c r="IX20" s="249"/>
      <c r="IY20" s="92">
        <f t="shared" si="160"/>
        <v>0</v>
      </c>
      <c r="IZ20" s="93" t="e">
        <f>VLOOKUP(IY20,'（様式１号）３整理番号表'!$B$6:$H$12,2,FALSE)</f>
        <v>#N/A</v>
      </c>
      <c r="JA20" s="91">
        <f t="shared" si="161"/>
        <v>0</v>
      </c>
      <c r="JB20" s="91">
        <f t="shared" si="162"/>
        <v>0</v>
      </c>
      <c r="JC20" s="91">
        <f t="shared" si="163"/>
        <v>0</v>
      </c>
      <c r="JD20" s="91">
        <f t="shared" si="164"/>
        <v>0</v>
      </c>
      <c r="JE20" s="91">
        <f t="shared" si="165"/>
        <v>0</v>
      </c>
      <c r="JF20" s="91">
        <f t="shared" si="166"/>
        <v>0</v>
      </c>
      <c r="JG20" s="91">
        <f t="shared" si="167"/>
        <v>0</v>
      </c>
      <c r="JH20" s="91" t="str">
        <f t="shared" si="168"/>
        <v>○</v>
      </c>
      <c r="JI20" s="301" cm="1">
        <f t="array" ref="JI20">IF($KP20=1,INDEX($BS20:$CP20,1,MATCH("Ⅰ⑤",$BS20:$CP20,0)+2),0)</f>
        <v>0</v>
      </c>
      <c r="JJ20" s="301" cm="1">
        <f t="array" ref="JJ20">IF($KP20=1,INDEX($BS20:$CP20,1,MATCH("Ⅰ⑤",$BS20:$CP20,0)+5),0)</f>
        <v>0</v>
      </c>
      <c r="JK20" s="117" t="str">
        <f t="shared" si="169"/>
        <v/>
      </c>
      <c r="JL20" s="117" t="str">
        <f t="shared" si="170"/>
        <v/>
      </c>
      <c r="JM20" s="118">
        <f t="shared" si="171"/>
        <v>0</v>
      </c>
      <c r="JN20" s="91" t="str">
        <f t="shared" si="172"/>
        <v/>
      </c>
      <c r="JO20" s="119" cm="1">
        <f t="array" ref="JO20">IF(KT20=1,INDEX($BK20:$CP20,1,MATCH("Ⅰ⑥",$BK20:$CP20,0)+7),0)</f>
        <v>0</v>
      </c>
      <c r="JP20" s="118">
        <f t="shared" si="173"/>
        <v>0</v>
      </c>
      <c r="JQ20" s="91">
        <f t="shared" si="174"/>
        <v>0</v>
      </c>
      <c r="JR20" s="90">
        <f t="shared" si="175"/>
        <v>0</v>
      </c>
      <c r="JS20" s="91">
        <f t="shared" si="176"/>
        <v>0</v>
      </c>
      <c r="JT20" s="91">
        <f t="shared" si="177"/>
        <v>0</v>
      </c>
      <c r="JU20" s="91">
        <f t="shared" si="178"/>
        <v>0</v>
      </c>
      <c r="JV20" s="91">
        <f t="shared" si="179"/>
        <v>0</v>
      </c>
      <c r="JW20" s="91">
        <f t="shared" si="180"/>
        <v>0</v>
      </c>
      <c r="JX20" s="91">
        <f t="shared" si="181"/>
        <v>0</v>
      </c>
      <c r="JY20" s="91">
        <f t="shared" si="182"/>
        <v>0</v>
      </c>
      <c r="JZ20" s="91">
        <f t="shared" si="183"/>
        <v>0</v>
      </c>
      <c r="KA20" s="91">
        <f t="shared" si="184"/>
        <v>0</v>
      </c>
      <c r="KB20" s="120">
        <f t="shared" si="185"/>
        <v>0</v>
      </c>
      <c r="KC20" s="121">
        <f t="shared" si="186"/>
        <v>0</v>
      </c>
      <c r="KD20" s="122" t="str">
        <f t="shared" si="187"/>
        <v/>
      </c>
      <c r="KE20" s="122" t="e">
        <f t="shared" si="188"/>
        <v>#VALUE!</v>
      </c>
      <c r="KF20" s="121">
        <f t="shared" si="189"/>
        <v>0</v>
      </c>
      <c r="KG20" s="121">
        <f t="shared" si="190"/>
        <v>0</v>
      </c>
      <c r="KH20" s="123" t="e">
        <f t="shared" si="191"/>
        <v>#VALUE!</v>
      </c>
      <c r="KI20" s="91" t="e">
        <f t="shared" si="192"/>
        <v>#VALUE!</v>
      </c>
      <c r="KJ20" s="122">
        <f t="shared" si="193"/>
        <v>0</v>
      </c>
      <c r="KK20" s="122">
        <f>IF(I20=1,SUMIFS($AN$10:$AN$330,$E$10:$E$330,E20),0)</f>
        <v>0</v>
      </c>
      <c r="KL20" s="91">
        <f t="shared" si="194"/>
        <v>0</v>
      </c>
      <c r="KM20" s="175" t="e">
        <f t="shared" si="195"/>
        <v>#VALUE!</v>
      </c>
      <c r="KN20" s="56"/>
      <c r="KO20" s="177">
        <f t="shared" si="196"/>
        <v>0</v>
      </c>
      <c r="KP20" s="91">
        <f t="shared" si="196"/>
        <v>0</v>
      </c>
      <c r="KQ20" s="91">
        <f t="shared" si="196"/>
        <v>0</v>
      </c>
      <c r="KR20" s="91">
        <f t="shared" si="196"/>
        <v>0</v>
      </c>
      <c r="KS20" s="91">
        <f t="shared" si="196"/>
        <v>0</v>
      </c>
      <c r="KT20" s="91">
        <f t="shared" si="196"/>
        <v>0</v>
      </c>
      <c r="KU20" s="91">
        <f t="shared" si="196"/>
        <v>0</v>
      </c>
      <c r="KV20" s="91">
        <f t="shared" si="196"/>
        <v>0</v>
      </c>
      <c r="KW20" s="91">
        <f t="shared" si="196"/>
        <v>0</v>
      </c>
      <c r="KX20" s="91">
        <f t="shared" si="196"/>
        <v>0</v>
      </c>
      <c r="KY20" s="91">
        <f t="shared" si="196"/>
        <v>0</v>
      </c>
      <c r="KZ20" s="91">
        <f t="shared" si="196"/>
        <v>0</v>
      </c>
      <c r="LA20" s="175">
        <f t="shared" si="196"/>
        <v>0</v>
      </c>
      <c r="LB20" s="43"/>
      <c r="LC20" s="177">
        <f t="shared" si="197"/>
        <v>0</v>
      </c>
      <c r="LD20" s="91">
        <f t="shared" si="198"/>
        <v>0</v>
      </c>
      <c r="LE20" s="91">
        <f t="shared" si="199"/>
        <v>0</v>
      </c>
      <c r="LF20" s="91">
        <f t="shared" si="200"/>
        <v>0</v>
      </c>
      <c r="LG20" s="91">
        <f t="shared" si="201"/>
        <v>0</v>
      </c>
      <c r="LH20" s="91">
        <f t="shared" si="202"/>
        <v>0</v>
      </c>
      <c r="LI20" s="91">
        <f t="shared" si="203"/>
        <v>0</v>
      </c>
      <c r="LJ20" s="91">
        <f t="shared" si="204"/>
        <v>0</v>
      </c>
      <c r="LK20" s="91">
        <f t="shared" si="205"/>
        <v>0</v>
      </c>
      <c r="LL20" s="91">
        <f t="shared" si="206"/>
        <v>0</v>
      </c>
      <c r="LM20" s="175">
        <f t="shared" si="207"/>
        <v>0</v>
      </c>
    </row>
    <row r="21" spans="1:325" s="20" customFormat="1" ht="24" customHeight="1">
      <c r="A21" s="43">
        <f t="shared" si="60"/>
        <v>0</v>
      </c>
      <c r="B21" s="43">
        <f t="shared" si="61"/>
        <v>0</v>
      </c>
      <c r="C21" s="43">
        <f t="shared" si="62"/>
        <v>0</v>
      </c>
      <c r="D21" s="43">
        <f t="shared" si="63"/>
        <v>0</v>
      </c>
      <c r="E21" s="43">
        <f t="shared" si="64"/>
        <v>0</v>
      </c>
      <c r="F21" s="43">
        <f t="shared" si="1"/>
        <v>0</v>
      </c>
      <c r="G21" s="43">
        <f t="shared" si="65"/>
        <v>0</v>
      </c>
      <c r="H21" s="43">
        <f t="shared" si="66"/>
        <v>0</v>
      </c>
      <c r="I21" s="43">
        <f t="shared" si="67"/>
        <v>0</v>
      </c>
      <c r="J21" s="43">
        <f t="shared" si="2"/>
        <v>0</v>
      </c>
      <c r="K21" s="86">
        <f t="shared" si="68"/>
        <v>0</v>
      </c>
      <c r="L21" s="206"/>
      <c r="M21" s="205"/>
      <c r="N21" s="207"/>
      <c r="O21" s="306"/>
      <c r="P21" s="224"/>
      <c r="Q21" s="250"/>
      <c r="R21" s="250"/>
      <c r="S21" s="225"/>
      <c r="T21" s="225"/>
      <c r="U21" s="109"/>
      <c r="V21" s="89"/>
      <c r="W21" s="196">
        <f>IF(I21=1,IF(P21=1,IF(OR((AND(OR(T21=1,T21=2,8&lt;=T21,T21&lt;=14),HT21&gt;=20)),(AND(OR(T21=3,T21=6),HT21&gt;=5)),(AND(T21=5,HT21&gt;=3)),(AND(OR(T21=4,T21=7),HT21&gt;=1))),1,0),0),IF(E21&gt;=1,SUMIFS(W$10:W$328,E$10:E$328,E21,I$10:I$328,1),0))</f>
        <v>0</v>
      </c>
      <c r="X21" s="226"/>
      <c r="Y21" s="187"/>
      <c r="Z21" s="99">
        <f t="shared" si="69"/>
        <v>0</v>
      </c>
      <c r="AA21" s="99">
        <f t="shared" si="70"/>
        <v>0</v>
      </c>
      <c r="AB21" s="263">
        <f t="shared" si="71"/>
        <v>0</v>
      </c>
      <c r="AC21" s="265"/>
      <c r="AD21" s="91"/>
      <c r="AE21" s="89"/>
      <c r="AF21" s="251"/>
      <c r="AG21" s="252"/>
      <c r="AH21" s="120"/>
      <c r="AI21" s="253"/>
      <c r="AJ21" s="231"/>
      <c r="AK21" s="229"/>
      <c r="AL21" s="185"/>
      <c r="AM21" s="254"/>
      <c r="AN21" s="201">
        <f t="shared" si="5"/>
        <v>0</v>
      </c>
      <c r="AO21" s="255"/>
      <c r="AP21" s="201">
        <f t="shared" si="6"/>
        <v>0</v>
      </c>
      <c r="AQ21" s="255"/>
      <c r="AR21" s="255"/>
      <c r="AS21" s="183"/>
      <c r="AT21" s="100" t="str">
        <f t="shared" si="7"/>
        <v/>
      </c>
      <c r="AU21" s="184" t="str">
        <f t="shared" si="8"/>
        <v/>
      </c>
      <c r="AV21" s="185"/>
      <c r="AW21" s="234"/>
      <c r="AX21" s="272"/>
      <c r="AY21" s="101"/>
      <c r="AZ21" s="102">
        <f t="shared" si="9"/>
        <v>0</v>
      </c>
      <c r="BA21" s="102">
        <f t="shared" si="10"/>
        <v>0</v>
      </c>
      <c r="BB21" s="116" t="str">
        <f t="shared" si="11"/>
        <v/>
      </c>
      <c r="BC21" s="103"/>
      <c r="BD21" s="256"/>
      <c r="BE21" s="256"/>
      <c r="BF21" s="256"/>
      <c r="BG21" s="256"/>
      <c r="BH21" s="104" t="str">
        <f>IF(BB21&lt;&gt;"",VLOOKUP(BB21,'（様式１号）３整理番号表'!$U$4:$W$17,3,FALSE),"")</f>
        <v/>
      </c>
      <c r="BI21" s="238">
        <f t="shared" si="72"/>
        <v>0</v>
      </c>
      <c r="BJ21" s="256">
        <f t="shared" si="73"/>
        <v>0</v>
      </c>
      <c r="BK21" s="105"/>
      <c r="BL21" s="103"/>
      <c r="BM21" s="256"/>
      <c r="BN21" s="256"/>
      <c r="BO21" s="256"/>
      <c r="BP21" s="256"/>
      <c r="BQ21" s="104" t="str">
        <f>IF(BK21&lt;&gt;"",VLOOKUP(BK21,'（様式１号）３整理番号表'!$U$4:$W$12,3,FALSE),"")</f>
        <v/>
      </c>
      <c r="BR21" s="238">
        <f t="shared" si="74"/>
        <v>0</v>
      </c>
      <c r="BS21" s="105"/>
      <c r="BT21" s="103"/>
      <c r="BU21" s="256"/>
      <c r="BV21" s="256"/>
      <c r="BW21" s="256"/>
      <c r="BX21" s="256"/>
      <c r="BY21" s="104" t="str">
        <f>IF(BS21&lt;&gt;"",VLOOKUP(BS21,'（様式１号）３整理番号表'!$U$4:$W$12,3,FALSE),"")</f>
        <v/>
      </c>
      <c r="BZ21" s="238">
        <f t="shared" si="75"/>
        <v>0</v>
      </c>
      <c r="CA21" s="105"/>
      <c r="CB21" s="103"/>
      <c r="CC21" s="275"/>
      <c r="CD21" s="275"/>
      <c r="CE21" s="275"/>
      <c r="CF21" s="275"/>
      <c r="CG21" s="104" t="str">
        <f>IF(CA21&lt;&gt;"",VLOOKUP(CA21,'（様式１号）３整理番号表'!$U$4:$W$12,3,FALSE),"")</f>
        <v/>
      </c>
      <c r="CH21" s="202">
        <f t="shared" si="76"/>
        <v>0</v>
      </c>
      <c r="CI21" s="105"/>
      <c r="CJ21" s="103"/>
      <c r="CK21" s="235"/>
      <c r="CL21" s="235"/>
      <c r="CM21" s="235"/>
      <c r="CN21" s="235"/>
      <c r="CO21" s="104" t="str">
        <f>IF(CI21&lt;&gt;"",VLOOKUP(CI21,'（様式１号）３整理番号表'!$U$4:$W$12,3,FALSE),"")</f>
        <v/>
      </c>
      <c r="CP21" s="202">
        <f t="shared" si="77"/>
        <v>0</v>
      </c>
      <c r="CQ21" s="116">
        <f t="shared" si="78"/>
        <v>0</v>
      </c>
      <c r="CR21" s="116">
        <f t="shared" si="79"/>
        <v>0</v>
      </c>
      <c r="CS21" s="116">
        <f t="shared" si="80"/>
        <v>0</v>
      </c>
      <c r="CT21" s="116">
        <f t="shared" si="81"/>
        <v>0</v>
      </c>
      <c r="CU21" s="116">
        <f t="shared" si="82"/>
        <v>0</v>
      </c>
      <c r="CV21" s="116">
        <f t="shared" si="83"/>
        <v>0</v>
      </c>
      <c r="CW21" s="116">
        <f t="shared" si="84"/>
        <v>0</v>
      </c>
      <c r="CX21" s="116">
        <f t="shared" si="85"/>
        <v>0</v>
      </c>
      <c r="CY21" s="116">
        <f t="shared" si="86"/>
        <v>0</v>
      </c>
      <c r="CZ21" s="116">
        <f t="shared" si="87"/>
        <v>0</v>
      </c>
      <c r="DA21" s="116">
        <f t="shared" si="88"/>
        <v>0</v>
      </c>
      <c r="DB21" s="116">
        <f t="shared" si="89"/>
        <v>0</v>
      </c>
      <c r="DC21" s="190"/>
      <c r="DD21" s="190" t="s">
        <v>40</v>
      </c>
      <c r="DE21" s="190" t="s">
        <v>40</v>
      </c>
      <c r="DF21" s="190" t="s">
        <v>40</v>
      </c>
      <c r="DG21" s="190"/>
      <c r="DH21" s="236">
        <f t="shared" si="90"/>
        <v>0</v>
      </c>
      <c r="DI21" s="236">
        <f t="shared" si="91"/>
        <v>0</v>
      </c>
      <c r="DJ21" s="236">
        <f t="shared" si="92"/>
        <v>0</v>
      </c>
      <c r="DK21" s="236">
        <f t="shared" si="93"/>
        <v>0</v>
      </c>
      <c r="DL21" s="236">
        <f t="shared" si="94"/>
        <v>0</v>
      </c>
      <c r="DM21" s="236">
        <f t="shared" si="95"/>
        <v>0</v>
      </c>
      <c r="DN21" s="236">
        <f t="shared" si="96"/>
        <v>0</v>
      </c>
      <c r="DO21" s="236">
        <f t="shared" si="97"/>
        <v>0</v>
      </c>
      <c r="DP21" s="191">
        <f t="shared" si="98"/>
        <v>0</v>
      </c>
      <c r="DQ21" s="191">
        <f t="shared" si="99"/>
        <v>0</v>
      </c>
      <c r="DR21" s="89"/>
      <c r="DS21" s="89"/>
      <c r="DT21" s="89"/>
      <c r="DU21" s="89"/>
      <c r="DV21" s="89"/>
      <c r="DW21" s="89"/>
      <c r="DX21" s="89"/>
      <c r="DY21" s="89"/>
      <c r="DZ21" s="89"/>
      <c r="EA21" s="257"/>
      <c r="EB21" s="89"/>
      <c r="EC21" s="89"/>
      <c r="ED21" s="89"/>
      <c r="EE21" s="89"/>
      <c r="EF21" s="89"/>
      <c r="EG21" s="89"/>
      <c r="EH21" s="287"/>
      <c r="EI21" s="287"/>
      <c r="EJ21" s="238">
        <f t="shared" si="100"/>
        <v>0</v>
      </c>
      <c r="EK21" s="239">
        <f t="shared" si="101"/>
        <v>0</v>
      </c>
      <c r="EL21" s="287"/>
      <c r="EM21" s="287"/>
      <c r="EN21" s="238">
        <f t="shared" si="102"/>
        <v>0</v>
      </c>
      <c r="EO21" s="287"/>
      <c r="EP21" s="287"/>
      <c r="EQ21" s="238">
        <f t="shared" si="103"/>
        <v>0</v>
      </c>
      <c r="ER21" s="239">
        <f t="shared" si="104"/>
        <v>0</v>
      </c>
      <c r="ES21" s="240"/>
      <c r="ET21" s="241">
        <f t="shared" si="105"/>
        <v>0</v>
      </c>
      <c r="EU21" s="242"/>
      <c r="EV21" s="243">
        <f t="shared" si="106"/>
        <v>0</v>
      </c>
      <c r="EW21" s="243">
        <f t="shared" si="107"/>
        <v>0</v>
      </c>
      <c r="EX21" s="243">
        <f t="shared" si="108"/>
        <v>0</v>
      </c>
      <c r="EY21" s="312">
        <f t="shared" si="109"/>
        <v>0</v>
      </c>
      <c r="EZ21" s="314">
        <f t="shared" si="13"/>
        <v>0</v>
      </c>
      <c r="FA21" s="314">
        <f t="shared" si="14"/>
        <v>0</v>
      </c>
      <c r="FB21" s="314">
        <f t="shared" si="15"/>
        <v>0</v>
      </c>
      <c r="FC21" s="314">
        <f t="shared" si="16"/>
        <v>0</v>
      </c>
      <c r="FD21" s="314">
        <f t="shared" si="17"/>
        <v>0</v>
      </c>
      <c r="FE21" s="314">
        <f t="shared" si="18"/>
        <v>0</v>
      </c>
      <c r="FF21" s="314">
        <f t="shared" si="19"/>
        <v>0</v>
      </c>
      <c r="FG21" s="314">
        <f t="shared" si="20"/>
        <v>0</v>
      </c>
      <c r="FH21" s="314">
        <f t="shared" si="21"/>
        <v>0</v>
      </c>
      <c r="FI21" s="314">
        <f t="shared" si="22"/>
        <v>0</v>
      </c>
      <c r="FJ21" s="112">
        <f t="shared" si="23"/>
        <v>0</v>
      </c>
      <c r="FK21" s="112">
        <f t="shared" si="24"/>
        <v>0</v>
      </c>
      <c r="FL21" s="112">
        <f t="shared" si="25"/>
        <v>0</v>
      </c>
      <c r="FM21" s="112">
        <f t="shared" si="26"/>
        <v>0</v>
      </c>
      <c r="FN21" s="112">
        <f t="shared" si="27"/>
        <v>0</v>
      </c>
      <c r="FO21" s="112">
        <f t="shared" si="28"/>
        <v>0</v>
      </c>
      <c r="FP21" s="112">
        <f t="shared" si="29"/>
        <v>0</v>
      </c>
      <c r="FQ21" s="112">
        <f t="shared" si="30"/>
        <v>0</v>
      </c>
      <c r="FR21" s="112">
        <f t="shared" si="31"/>
        <v>0</v>
      </c>
      <c r="FS21" s="112">
        <f t="shared" si="32"/>
        <v>0</v>
      </c>
      <c r="FT21" s="292"/>
      <c r="FU21" s="293"/>
      <c r="FV21" s="293"/>
      <c r="FW21" s="293"/>
      <c r="FX21" s="292"/>
      <c r="FY21" s="259">
        <f t="shared" si="110"/>
        <v>0</v>
      </c>
      <c r="FZ21" s="259">
        <f t="shared" si="111"/>
        <v>0</v>
      </c>
      <c r="GA21" s="309">
        <f t="shared" si="112"/>
        <v>0</v>
      </c>
      <c r="GB21" s="99">
        <f t="shared" si="33"/>
        <v>0</v>
      </c>
      <c r="GC21" s="99">
        <f t="shared" si="34"/>
        <v>0</v>
      </c>
      <c r="GD21" s="99">
        <f t="shared" si="35"/>
        <v>0</v>
      </c>
      <c r="GE21" s="99">
        <f t="shared" si="36"/>
        <v>0</v>
      </c>
      <c r="GF21" s="99">
        <f t="shared" si="37"/>
        <v>0</v>
      </c>
      <c r="GG21" s="99">
        <f t="shared" si="38"/>
        <v>0</v>
      </c>
      <c r="GH21" s="99">
        <f t="shared" si="39"/>
        <v>0</v>
      </c>
      <c r="GI21" s="99">
        <f t="shared" si="40"/>
        <v>0</v>
      </c>
      <c r="GJ21" s="99">
        <f t="shared" si="41"/>
        <v>0</v>
      </c>
      <c r="GK21" s="99">
        <f t="shared" si="42"/>
        <v>0</v>
      </c>
      <c r="GL21" s="116">
        <f t="shared" si="113"/>
        <v>0</v>
      </c>
      <c r="GM21" s="116">
        <f t="shared" si="114"/>
        <v>0</v>
      </c>
      <c r="GN21" s="116">
        <f t="shared" si="115"/>
        <v>0</v>
      </c>
      <c r="GO21" s="116">
        <f t="shared" si="116"/>
        <v>0</v>
      </c>
      <c r="GP21" s="116">
        <f t="shared" si="117"/>
        <v>0</v>
      </c>
      <c r="GQ21" s="116">
        <f t="shared" si="118"/>
        <v>0</v>
      </c>
      <c r="GR21" s="116">
        <f t="shared" si="119"/>
        <v>0</v>
      </c>
      <c r="GS21" s="116">
        <f t="shared" si="120"/>
        <v>0</v>
      </c>
      <c r="GT21" s="116">
        <f t="shared" si="121"/>
        <v>0</v>
      </c>
      <c r="GU21" s="116">
        <f t="shared" si="122"/>
        <v>0</v>
      </c>
      <c r="GV21" s="116">
        <f t="shared" si="123"/>
        <v>0</v>
      </c>
      <c r="GW21" s="116">
        <f t="shared" si="124"/>
        <v>0</v>
      </c>
      <c r="GX21" s="116">
        <f t="shared" si="125"/>
        <v>0</v>
      </c>
      <c r="GY21" s="116">
        <f t="shared" si="126"/>
        <v>0</v>
      </c>
      <c r="GZ21" s="116">
        <f t="shared" si="127"/>
        <v>0</v>
      </c>
      <c r="HA21" s="116">
        <f t="shared" si="128"/>
        <v>0</v>
      </c>
      <c r="HB21" s="116">
        <f t="shared" si="129"/>
        <v>0</v>
      </c>
      <c r="HC21" s="116">
        <f t="shared" si="130"/>
        <v>0</v>
      </c>
      <c r="HD21" s="116">
        <f t="shared" si="131"/>
        <v>0</v>
      </c>
      <c r="HE21" s="116">
        <f t="shared" si="132"/>
        <v>0</v>
      </c>
      <c r="HF21" s="116">
        <f t="shared" si="133"/>
        <v>0</v>
      </c>
      <c r="HG21" s="258"/>
      <c r="HH21" s="258"/>
      <c r="HI21" s="260">
        <f t="shared" si="134"/>
        <v>0</v>
      </c>
      <c r="HJ21" s="240"/>
      <c r="HK21" s="242"/>
      <c r="HL21" s="241">
        <f t="shared" si="135"/>
        <v>0</v>
      </c>
      <c r="HM21" s="243">
        <f t="shared" si="136"/>
        <v>0</v>
      </c>
      <c r="HN21" s="243">
        <f t="shared" si="137"/>
        <v>0</v>
      </c>
      <c r="HO21" s="247">
        <f t="shared" si="138"/>
        <v>0</v>
      </c>
      <c r="HP21" s="261">
        <f t="shared" si="139"/>
        <v>0</v>
      </c>
      <c r="HQ21" s="43"/>
      <c r="HR21" s="250"/>
      <c r="HS21" s="301"/>
      <c r="HT21" s="301"/>
      <c r="HU21" s="316">
        <f t="shared" si="140"/>
        <v>0</v>
      </c>
      <c r="HV21" s="317">
        <f t="shared" si="141"/>
        <v>0</v>
      </c>
      <c r="HW21" s="318"/>
      <c r="HX21" s="319"/>
      <c r="HY21" s="319"/>
      <c r="HZ21" s="320" t="str">
        <f t="shared" si="142"/>
        <v/>
      </c>
      <c r="IA21" s="321">
        <f>IF(OR(AND(1&lt;=HZ21,HZ21&lt;=3),HZ21=6),VLOOKUP(HZ21,'（様式１号）３整理番号表'!$J$5:$K$59,2,FALSE),0)</f>
        <v>0</v>
      </c>
      <c r="IB21" s="321">
        <f>IF(OR(HZ21=4,HZ21=7),VLOOKUP(HZ21,'（様式１号）３整理番号表'!$J$5:$K$59,2,FALSE),0)</f>
        <v>0</v>
      </c>
      <c r="IC21" s="321">
        <f>IF(HZ21=5,VLOOKUP(HZ21,'（様式１号）３整理番号表'!$J$5:$K$59,2,FALSE),0)</f>
        <v>0</v>
      </c>
      <c r="ID21" s="321">
        <f>IF(AND(8&lt;=HZ21,HZ21&lt;=13),VLOOKUP(HZ21,'（様式１号）３整理番号表'!$J$5:$K$59,2,FALSE),0)</f>
        <v>0</v>
      </c>
      <c r="IE21" s="320">
        <f t="shared" si="143"/>
        <v>0</v>
      </c>
      <c r="IF21" s="320">
        <f t="shared" si="144"/>
        <v>0</v>
      </c>
      <c r="IG21" s="320">
        <f t="shared" si="145"/>
        <v>0</v>
      </c>
      <c r="IH21" s="320">
        <f t="shared" si="146"/>
        <v>0</v>
      </c>
      <c r="II21" s="320">
        <f t="shared" si="147"/>
        <v>0</v>
      </c>
      <c r="IJ21" s="320">
        <f t="shared" si="148"/>
        <v>0</v>
      </c>
      <c r="IK21" s="320">
        <f t="shared" si="149"/>
        <v>0</v>
      </c>
      <c r="IL21" s="320">
        <f t="shared" si="150"/>
        <v>0</v>
      </c>
      <c r="IM21" s="320">
        <f t="shared" si="151"/>
        <v>0</v>
      </c>
      <c r="IN21" s="320">
        <f t="shared" si="152"/>
        <v>0</v>
      </c>
      <c r="IO21" s="320">
        <f t="shared" si="153"/>
        <v>0</v>
      </c>
      <c r="IP21" s="320">
        <f t="shared" si="154"/>
        <v>0</v>
      </c>
      <c r="IQ21" s="320">
        <f t="shared" si="155"/>
        <v>0</v>
      </c>
      <c r="IR21" s="320">
        <f t="shared" si="156"/>
        <v>0</v>
      </c>
      <c r="IS21" s="320">
        <f t="shared" si="157"/>
        <v>0</v>
      </c>
      <c r="IT21" s="320">
        <f t="shared" si="158"/>
        <v>0</v>
      </c>
      <c r="IU21" s="320">
        <f t="shared" si="159"/>
        <v>0</v>
      </c>
      <c r="IV21" s="43"/>
      <c r="IW21" s="43"/>
      <c r="IX21" s="249"/>
      <c r="IY21" s="92">
        <f t="shared" si="160"/>
        <v>0</v>
      </c>
      <c r="IZ21" s="93" t="e">
        <f>VLOOKUP(IY21,'（様式１号）３整理番号表'!$B$6:$H$12,2,FALSE)</f>
        <v>#N/A</v>
      </c>
      <c r="JA21" s="91">
        <f t="shared" si="161"/>
        <v>0</v>
      </c>
      <c r="JB21" s="91">
        <f t="shared" si="162"/>
        <v>0</v>
      </c>
      <c r="JC21" s="91">
        <f t="shared" si="163"/>
        <v>0</v>
      </c>
      <c r="JD21" s="91">
        <f t="shared" si="164"/>
        <v>0</v>
      </c>
      <c r="JE21" s="91">
        <f t="shared" si="165"/>
        <v>0</v>
      </c>
      <c r="JF21" s="91">
        <f t="shared" si="166"/>
        <v>0</v>
      </c>
      <c r="JG21" s="91">
        <f t="shared" si="167"/>
        <v>0</v>
      </c>
      <c r="JH21" s="91" t="str">
        <f t="shared" si="168"/>
        <v>○</v>
      </c>
      <c r="JI21" s="301" cm="1">
        <f t="array" ref="JI21">IF($KP21=1,INDEX($BS21:$CP21,1,MATCH("Ⅰ⑤",$BS21:$CP21,0)+2),0)</f>
        <v>0</v>
      </c>
      <c r="JJ21" s="301" cm="1">
        <f t="array" ref="JJ21">IF($KP21=1,INDEX($BS21:$CP21,1,MATCH("Ⅰ⑤",$BS21:$CP21,0)+5),0)</f>
        <v>0</v>
      </c>
      <c r="JK21" s="117" t="str">
        <f t="shared" si="169"/>
        <v/>
      </c>
      <c r="JL21" s="117" t="str">
        <f t="shared" si="170"/>
        <v/>
      </c>
      <c r="JM21" s="118">
        <f t="shared" si="171"/>
        <v>0</v>
      </c>
      <c r="JN21" s="91" t="str">
        <f t="shared" si="172"/>
        <v/>
      </c>
      <c r="JO21" s="119" cm="1">
        <f t="array" ref="JO21">IF(KT21=1,INDEX($BK21:$CP21,1,MATCH("Ⅰ⑥",$BK21:$CP21,0)+7),0)</f>
        <v>0</v>
      </c>
      <c r="JP21" s="118">
        <f t="shared" si="173"/>
        <v>0</v>
      </c>
      <c r="JQ21" s="91">
        <f t="shared" si="174"/>
        <v>0</v>
      </c>
      <c r="JR21" s="90">
        <f t="shared" si="175"/>
        <v>0</v>
      </c>
      <c r="JS21" s="91">
        <f t="shared" si="176"/>
        <v>0</v>
      </c>
      <c r="JT21" s="91">
        <f t="shared" si="177"/>
        <v>0</v>
      </c>
      <c r="JU21" s="91">
        <f t="shared" si="178"/>
        <v>0</v>
      </c>
      <c r="JV21" s="91">
        <f t="shared" si="179"/>
        <v>0</v>
      </c>
      <c r="JW21" s="91">
        <f t="shared" si="180"/>
        <v>0</v>
      </c>
      <c r="JX21" s="91">
        <f t="shared" si="181"/>
        <v>0</v>
      </c>
      <c r="JY21" s="91">
        <f t="shared" si="182"/>
        <v>0</v>
      </c>
      <c r="JZ21" s="91">
        <f t="shared" si="183"/>
        <v>0</v>
      </c>
      <c r="KA21" s="91">
        <f t="shared" si="184"/>
        <v>0</v>
      </c>
      <c r="KB21" s="120">
        <f t="shared" si="185"/>
        <v>0</v>
      </c>
      <c r="KC21" s="121">
        <f t="shared" si="186"/>
        <v>0</v>
      </c>
      <c r="KD21" s="122" t="str">
        <f t="shared" si="187"/>
        <v/>
      </c>
      <c r="KE21" s="122" t="e">
        <f t="shared" si="188"/>
        <v>#VALUE!</v>
      </c>
      <c r="KF21" s="121">
        <f t="shared" si="189"/>
        <v>0</v>
      </c>
      <c r="KG21" s="121">
        <f t="shared" si="190"/>
        <v>0</v>
      </c>
      <c r="KH21" s="123" t="e">
        <f t="shared" si="191"/>
        <v>#VALUE!</v>
      </c>
      <c r="KI21" s="91" t="e">
        <f t="shared" si="192"/>
        <v>#VALUE!</v>
      </c>
      <c r="KJ21" s="122">
        <f t="shared" si="193"/>
        <v>0</v>
      </c>
      <c r="KK21" s="122">
        <f>IF(I21=1,SUMIFS($AN$10:$AN$330,$E$10:$E$330,E21),0)</f>
        <v>0</v>
      </c>
      <c r="KL21" s="91">
        <f t="shared" si="194"/>
        <v>0</v>
      </c>
      <c r="KM21" s="175" t="e">
        <f t="shared" si="195"/>
        <v>#VALUE!</v>
      </c>
      <c r="KN21" s="56"/>
      <c r="KO21" s="177">
        <f t="shared" si="196"/>
        <v>0</v>
      </c>
      <c r="KP21" s="91">
        <f t="shared" si="196"/>
        <v>0</v>
      </c>
      <c r="KQ21" s="91">
        <f t="shared" si="196"/>
        <v>0</v>
      </c>
      <c r="KR21" s="91">
        <f t="shared" si="196"/>
        <v>0</v>
      </c>
      <c r="KS21" s="91">
        <f t="shared" si="196"/>
        <v>0</v>
      </c>
      <c r="KT21" s="91">
        <f t="shared" si="196"/>
        <v>0</v>
      </c>
      <c r="KU21" s="91">
        <f t="shared" si="196"/>
        <v>0</v>
      </c>
      <c r="KV21" s="91">
        <f t="shared" si="196"/>
        <v>0</v>
      </c>
      <c r="KW21" s="91">
        <f t="shared" si="196"/>
        <v>0</v>
      </c>
      <c r="KX21" s="91">
        <f t="shared" si="196"/>
        <v>0</v>
      </c>
      <c r="KY21" s="91">
        <f t="shared" si="196"/>
        <v>0</v>
      </c>
      <c r="KZ21" s="91">
        <f t="shared" si="196"/>
        <v>0</v>
      </c>
      <c r="LA21" s="175">
        <f t="shared" si="196"/>
        <v>0</v>
      </c>
      <c r="LB21" s="43"/>
      <c r="LC21" s="177">
        <f t="shared" si="197"/>
        <v>0</v>
      </c>
      <c r="LD21" s="91">
        <f t="shared" si="198"/>
        <v>0</v>
      </c>
      <c r="LE21" s="91">
        <f t="shared" si="199"/>
        <v>0</v>
      </c>
      <c r="LF21" s="91">
        <f t="shared" si="200"/>
        <v>0</v>
      </c>
      <c r="LG21" s="91">
        <f t="shared" si="201"/>
        <v>0</v>
      </c>
      <c r="LH21" s="91">
        <f t="shared" si="202"/>
        <v>0</v>
      </c>
      <c r="LI21" s="91">
        <f t="shared" si="203"/>
        <v>0</v>
      </c>
      <c r="LJ21" s="91">
        <f t="shared" si="204"/>
        <v>0</v>
      </c>
      <c r="LK21" s="91">
        <f t="shared" si="205"/>
        <v>0</v>
      </c>
      <c r="LL21" s="91">
        <f t="shared" si="206"/>
        <v>0</v>
      </c>
      <c r="LM21" s="175">
        <f t="shared" si="207"/>
        <v>0</v>
      </c>
    </row>
    <row r="22" spans="1:325" s="20" customFormat="1" ht="24" customHeight="1">
      <c r="A22" s="43">
        <f t="shared" si="60"/>
        <v>0</v>
      </c>
      <c r="B22" s="43">
        <f t="shared" si="61"/>
        <v>0</v>
      </c>
      <c r="C22" s="43">
        <f t="shared" si="62"/>
        <v>0</v>
      </c>
      <c r="D22" s="43">
        <f t="shared" si="63"/>
        <v>0</v>
      </c>
      <c r="E22" s="43">
        <f t="shared" si="64"/>
        <v>0</v>
      </c>
      <c r="F22" s="43">
        <f t="shared" si="1"/>
        <v>0</v>
      </c>
      <c r="G22" s="43">
        <f t="shared" si="65"/>
        <v>0</v>
      </c>
      <c r="H22" s="43">
        <f t="shared" si="66"/>
        <v>0</v>
      </c>
      <c r="I22" s="43">
        <f t="shared" si="67"/>
        <v>0</v>
      </c>
      <c r="J22" s="43">
        <f t="shared" si="2"/>
        <v>0</v>
      </c>
      <c r="K22" s="86">
        <f t="shared" si="68"/>
        <v>0</v>
      </c>
      <c r="L22" s="206"/>
      <c r="M22" s="205"/>
      <c r="N22" s="207"/>
      <c r="O22" s="306"/>
      <c r="P22" s="224"/>
      <c r="Q22" s="250"/>
      <c r="R22" s="250"/>
      <c r="S22" s="225"/>
      <c r="T22" s="225"/>
      <c r="U22" s="109"/>
      <c r="V22" s="89"/>
      <c r="W22" s="196">
        <f>IF(I22=1,IF(P22=1,IF(OR((AND(OR(T22=1,T22=2,8&lt;=T22,T22&lt;=14),HT22&gt;=20)),(AND(OR(T22=3,T22=6),HT22&gt;=5)),(AND(T22=5,HT22&gt;=3)),(AND(OR(T22=4,T22=7),HT22&gt;=1))),1,0),0),IF(E22&gt;=1,SUMIFS(W$10:W$328,E$10:E$328,E22,I$10:I$328,1),0))</f>
        <v>0</v>
      </c>
      <c r="X22" s="226"/>
      <c r="Y22" s="187"/>
      <c r="Z22" s="99">
        <f t="shared" si="69"/>
        <v>0</v>
      </c>
      <c r="AA22" s="99">
        <f t="shared" si="70"/>
        <v>0</v>
      </c>
      <c r="AB22" s="263">
        <f t="shared" si="71"/>
        <v>0</v>
      </c>
      <c r="AC22" s="265"/>
      <c r="AD22" s="91"/>
      <c r="AE22" s="89"/>
      <c r="AF22" s="251"/>
      <c r="AG22" s="252"/>
      <c r="AH22" s="120"/>
      <c r="AI22" s="253"/>
      <c r="AJ22" s="231"/>
      <c r="AK22" s="229"/>
      <c r="AL22" s="185"/>
      <c r="AM22" s="254"/>
      <c r="AN22" s="201">
        <f t="shared" si="5"/>
        <v>0</v>
      </c>
      <c r="AO22" s="255"/>
      <c r="AP22" s="201">
        <f t="shared" si="6"/>
        <v>0</v>
      </c>
      <c r="AQ22" s="255"/>
      <c r="AR22" s="255"/>
      <c r="AS22" s="183"/>
      <c r="AT22" s="100" t="str">
        <f t="shared" si="7"/>
        <v/>
      </c>
      <c r="AU22" s="184" t="str">
        <f t="shared" si="8"/>
        <v/>
      </c>
      <c r="AV22" s="185"/>
      <c r="AW22" s="234"/>
      <c r="AX22" s="272"/>
      <c r="AY22" s="101"/>
      <c r="AZ22" s="102">
        <f t="shared" si="9"/>
        <v>0</v>
      </c>
      <c r="BA22" s="102">
        <f t="shared" si="10"/>
        <v>0</v>
      </c>
      <c r="BB22" s="116" t="str">
        <f t="shared" si="11"/>
        <v/>
      </c>
      <c r="BC22" s="103"/>
      <c r="BD22" s="256"/>
      <c r="BE22" s="256"/>
      <c r="BF22" s="256"/>
      <c r="BG22" s="256"/>
      <c r="BH22" s="104" t="str">
        <f>IF(BB22&lt;&gt;"",VLOOKUP(BB22,'（様式１号）３整理番号表'!$U$4:$W$17,3,FALSE),"")</f>
        <v/>
      </c>
      <c r="BI22" s="238">
        <f t="shared" si="72"/>
        <v>0</v>
      </c>
      <c r="BJ22" s="256">
        <f t="shared" si="73"/>
        <v>0</v>
      </c>
      <c r="BK22" s="105"/>
      <c r="BL22" s="103"/>
      <c r="BM22" s="256"/>
      <c r="BN22" s="256"/>
      <c r="BO22" s="256"/>
      <c r="BP22" s="256"/>
      <c r="BQ22" s="104" t="str">
        <f>IF(BK22&lt;&gt;"",VLOOKUP(BK22,'（様式１号）３整理番号表'!$U$4:$W$12,3,FALSE),"")</f>
        <v/>
      </c>
      <c r="BR22" s="238">
        <f t="shared" si="74"/>
        <v>0</v>
      </c>
      <c r="BS22" s="105"/>
      <c r="BT22" s="103"/>
      <c r="BU22" s="256"/>
      <c r="BV22" s="256"/>
      <c r="BW22" s="256"/>
      <c r="BX22" s="256"/>
      <c r="BY22" s="104" t="str">
        <f>IF(BS22&lt;&gt;"",VLOOKUP(BS22,'（様式１号）３整理番号表'!$U$4:$W$12,3,FALSE),"")</f>
        <v/>
      </c>
      <c r="BZ22" s="238">
        <f t="shared" si="75"/>
        <v>0</v>
      </c>
      <c r="CA22" s="105"/>
      <c r="CB22" s="103"/>
      <c r="CC22" s="275"/>
      <c r="CD22" s="275"/>
      <c r="CE22" s="275"/>
      <c r="CF22" s="275"/>
      <c r="CG22" s="104" t="str">
        <f>IF(CA22&lt;&gt;"",VLOOKUP(CA22,'（様式１号）３整理番号表'!$U$4:$W$12,3,FALSE),"")</f>
        <v/>
      </c>
      <c r="CH22" s="202">
        <f t="shared" si="76"/>
        <v>0</v>
      </c>
      <c r="CI22" s="105"/>
      <c r="CJ22" s="103"/>
      <c r="CK22" s="235"/>
      <c r="CL22" s="235"/>
      <c r="CM22" s="235"/>
      <c r="CN22" s="235"/>
      <c r="CO22" s="104" t="str">
        <f>IF(CI22&lt;&gt;"",VLOOKUP(CI22,'（様式１号）３整理番号表'!$U$4:$W$12,3,FALSE),"")</f>
        <v/>
      </c>
      <c r="CP22" s="202">
        <f t="shared" si="77"/>
        <v>0</v>
      </c>
      <c r="CQ22" s="116">
        <f t="shared" si="78"/>
        <v>0</v>
      </c>
      <c r="CR22" s="116">
        <f t="shared" si="79"/>
        <v>0</v>
      </c>
      <c r="CS22" s="116">
        <f t="shared" si="80"/>
        <v>0</v>
      </c>
      <c r="CT22" s="116">
        <f t="shared" si="81"/>
        <v>0</v>
      </c>
      <c r="CU22" s="116">
        <f t="shared" si="82"/>
        <v>0</v>
      </c>
      <c r="CV22" s="116">
        <f t="shared" si="83"/>
        <v>0</v>
      </c>
      <c r="CW22" s="116">
        <f t="shared" si="84"/>
        <v>0</v>
      </c>
      <c r="CX22" s="116">
        <f t="shared" si="85"/>
        <v>0</v>
      </c>
      <c r="CY22" s="116">
        <f t="shared" si="86"/>
        <v>0</v>
      </c>
      <c r="CZ22" s="116">
        <f t="shared" si="87"/>
        <v>0</v>
      </c>
      <c r="DA22" s="116">
        <f t="shared" si="88"/>
        <v>0</v>
      </c>
      <c r="DB22" s="116">
        <f t="shared" si="89"/>
        <v>0</v>
      </c>
      <c r="DC22" s="190"/>
      <c r="DD22" s="190" t="s">
        <v>40</v>
      </c>
      <c r="DE22" s="190" t="s">
        <v>40</v>
      </c>
      <c r="DF22" s="190" t="s">
        <v>40</v>
      </c>
      <c r="DG22" s="190"/>
      <c r="DH22" s="236">
        <f t="shared" si="90"/>
        <v>0</v>
      </c>
      <c r="DI22" s="236">
        <f t="shared" si="91"/>
        <v>0</v>
      </c>
      <c r="DJ22" s="236">
        <f t="shared" si="92"/>
        <v>0</v>
      </c>
      <c r="DK22" s="236">
        <f t="shared" si="93"/>
        <v>0</v>
      </c>
      <c r="DL22" s="236">
        <f t="shared" si="94"/>
        <v>0</v>
      </c>
      <c r="DM22" s="236">
        <f t="shared" si="95"/>
        <v>0</v>
      </c>
      <c r="DN22" s="236">
        <f t="shared" si="96"/>
        <v>0</v>
      </c>
      <c r="DO22" s="236">
        <f t="shared" si="97"/>
        <v>0</v>
      </c>
      <c r="DP22" s="191">
        <f t="shared" si="98"/>
        <v>0</v>
      </c>
      <c r="DQ22" s="191">
        <f t="shared" si="99"/>
        <v>0</v>
      </c>
      <c r="DR22" s="89"/>
      <c r="DS22" s="89"/>
      <c r="DT22" s="89"/>
      <c r="DU22" s="89"/>
      <c r="DV22" s="89"/>
      <c r="DW22" s="89"/>
      <c r="DX22" s="89"/>
      <c r="DY22" s="89"/>
      <c r="DZ22" s="89"/>
      <c r="EA22" s="257"/>
      <c r="EB22" s="89"/>
      <c r="EC22" s="89"/>
      <c r="ED22" s="89"/>
      <c r="EE22" s="89"/>
      <c r="EF22" s="89"/>
      <c r="EG22" s="89"/>
      <c r="EH22" s="287"/>
      <c r="EI22" s="287"/>
      <c r="EJ22" s="238">
        <f t="shared" si="100"/>
        <v>0</v>
      </c>
      <c r="EK22" s="239">
        <f t="shared" si="101"/>
        <v>0</v>
      </c>
      <c r="EL22" s="287"/>
      <c r="EM22" s="287"/>
      <c r="EN22" s="238">
        <f t="shared" si="102"/>
        <v>0</v>
      </c>
      <c r="EO22" s="287"/>
      <c r="EP22" s="287"/>
      <c r="EQ22" s="238">
        <f t="shared" si="103"/>
        <v>0</v>
      </c>
      <c r="ER22" s="239">
        <f t="shared" si="104"/>
        <v>0</v>
      </c>
      <c r="ES22" s="240"/>
      <c r="ET22" s="241">
        <f t="shared" si="105"/>
        <v>0</v>
      </c>
      <c r="EU22" s="242"/>
      <c r="EV22" s="243">
        <f t="shared" si="106"/>
        <v>0</v>
      </c>
      <c r="EW22" s="243">
        <f t="shared" si="107"/>
        <v>0</v>
      </c>
      <c r="EX22" s="243">
        <f t="shared" si="108"/>
        <v>0</v>
      </c>
      <c r="EY22" s="312">
        <f t="shared" si="109"/>
        <v>0</v>
      </c>
      <c r="EZ22" s="314">
        <f t="shared" si="13"/>
        <v>0</v>
      </c>
      <c r="FA22" s="314">
        <f t="shared" si="14"/>
        <v>0</v>
      </c>
      <c r="FB22" s="314">
        <f t="shared" si="15"/>
        <v>0</v>
      </c>
      <c r="FC22" s="314">
        <f t="shared" si="16"/>
        <v>0</v>
      </c>
      <c r="FD22" s="314">
        <f t="shared" si="17"/>
        <v>0</v>
      </c>
      <c r="FE22" s="314">
        <f t="shared" si="18"/>
        <v>0</v>
      </c>
      <c r="FF22" s="314">
        <f t="shared" si="19"/>
        <v>0</v>
      </c>
      <c r="FG22" s="314">
        <f t="shared" si="20"/>
        <v>0</v>
      </c>
      <c r="FH22" s="314">
        <f t="shared" si="21"/>
        <v>0</v>
      </c>
      <c r="FI22" s="314">
        <f t="shared" si="22"/>
        <v>0</v>
      </c>
      <c r="FJ22" s="112">
        <f t="shared" si="23"/>
        <v>0</v>
      </c>
      <c r="FK22" s="112">
        <f t="shared" si="24"/>
        <v>0</v>
      </c>
      <c r="FL22" s="112">
        <f t="shared" si="25"/>
        <v>0</v>
      </c>
      <c r="FM22" s="112">
        <f t="shared" si="26"/>
        <v>0</v>
      </c>
      <c r="FN22" s="112">
        <f t="shared" si="27"/>
        <v>0</v>
      </c>
      <c r="FO22" s="112">
        <f t="shared" si="28"/>
        <v>0</v>
      </c>
      <c r="FP22" s="112">
        <f t="shared" si="29"/>
        <v>0</v>
      </c>
      <c r="FQ22" s="112">
        <f t="shared" si="30"/>
        <v>0</v>
      </c>
      <c r="FR22" s="112">
        <f t="shared" si="31"/>
        <v>0</v>
      </c>
      <c r="FS22" s="112">
        <f t="shared" si="32"/>
        <v>0</v>
      </c>
      <c r="FT22" s="292"/>
      <c r="FU22" s="293"/>
      <c r="FV22" s="293"/>
      <c r="FW22" s="293"/>
      <c r="FX22" s="292"/>
      <c r="FY22" s="259">
        <f t="shared" si="110"/>
        <v>0</v>
      </c>
      <c r="FZ22" s="259">
        <f t="shared" si="111"/>
        <v>0</v>
      </c>
      <c r="GA22" s="309">
        <f t="shared" si="112"/>
        <v>0</v>
      </c>
      <c r="GB22" s="99">
        <f t="shared" si="33"/>
        <v>0</v>
      </c>
      <c r="GC22" s="99">
        <f t="shared" si="34"/>
        <v>0</v>
      </c>
      <c r="GD22" s="99">
        <f t="shared" si="35"/>
        <v>0</v>
      </c>
      <c r="GE22" s="99">
        <f t="shared" si="36"/>
        <v>0</v>
      </c>
      <c r="GF22" s="99">
        <f t="shared" si="37"/>
        <v>0</v>
      </c>
      <c r="GG22" s="99">
        <f t="shared" si="38"/>
        <v>0</v>
      </c>
      <c r="GH22" s="99">
        <f t="shared" si="39"/>
        <v>0</v>
      </c>
      <c r="GI22" s="99">
        <f t="shared" si="40"/>
        <v>0</v>
      </c>
      <c r="GJ22" s="99">
        <f t="shared" si="41"/>
        <v>0</v>
      </c>
      <c r="GK22" s="99">
        <f t="shared" si="42"/>
        <v>0</v>
      </c>
      <c r="GL22" s="116">
        <f t="shared" si="113"/>
        <v>0</v>
      </c>
      <c r="GM22" s="116">
        <f t="shared" si="114"/>
        <v>0</v>
      </c>
      <c r="GN22" s="116">
        <f t="shared" si="115"/>
        <v>0</v>
      </c>
      <c r="GO22" s="116">
        <f t="shared" si="116"/>
        <v>0</v>
      </c>
      <c r="GP22" s="116">
        <f t="shared" si="117"/>
        <v>0</v>
      </c>
      <c r="GQ22" s="116">
        <f t="shared" si="118"/>
        <v>0</v>
      </c>
      <c r="GR22" s="116">
        <f t="shared" si="119"/>
        <v>0</v>
      </c>
      <c r="GS22" s="116">
        <f t="shared" si="120"/>
        <v>0</v>
      </c>
      <c r="GT22" s="116">
        <f t="shared" si="121"/>
        <v>0</v>
      </c>
      <c r="GU22" s="116">
        <f t="shared" si="122"/>
        <v>0</v>
      </c>
      <c r="GV22" s="116">
        <f t="shared" si="123"/>
        <v>0</v>
      </c>
      <c r="GW22" s="116">
        <f t="shared" si="124"/>
        <v>0</v>
      </c>
      <c r="GX22" s="116">
        <f t="shared" si="125"/>
        <v>0</v>
      </c>
      <c r="GY22" s="116">
        <f t="shared" si="126"/>
        <v>0</v>
      </c>
      <c r="GZ22" s="116">
        <f t="shared" si="127"/>
        <v>0</v>
      </c>
      <c r="HA22" s="116">
        <f t="shared" si="128"/>
        <v>0</v>
      </c>
      <c r="HB22" s="116">
        <f t="shared" si="129"/>
        <v>0</v>
      </c>
      <c r="HC22" s="116">
        <f t="shared" si="130"/>
        <v>0</v>
      </c>
      <c r="HD22" s="116">
        <f t="shared" si="131"/>
        <v>0</v>
      </c>
      <c r="HE22" s="116">
        <f t="shared" si="132"/>
        <v>0</v>
      </c>
      <c r="HF22" s="116">
        <f t="shared" si="133"/>
        <v>0</v>
      </c>
      <c r="HG22" s="258"/>
      <c r="HH22" s="258"/>
      <c r="HI22" s="260">
        <f t="shared" si="134"/>
        <v>0</v>
      </c>
      <c r="HJ22" s="240"/>
      <c r="HK22" s="242"/>
      <c r="HL22" s="241">
        <f t="shared" si="135"/>
        <v>0</v>
      </c>
      <c r="HM22" s="243">
        <f t="shared" si="136"/>
        <v>0</v>
      </c>
      <c r="HN22" s="243">
        <f t="shared" si="137"/>
        <v>0</v>
      </c>
      <c r="HO22" s="247">
        <f t="shared" si="138"/>
        <v>0</v>
      </c>
      <c r="HP22" s="261">
        <f t="shared" si="139"/>
        <v>0</v>
      </c>
      <c r="HQ22" s="43"/>
      <c r="HR22" s="250"/>
      <c r="HS22" s="301"/>
      <c r="HT22" s="301"/>
      <c r="HU22" s="316">
        <f t="shared" si="140"/>
        <v>0</v>
      </c>
      <c r="HV22" s="317">
        <f t="shared" si="141"/>
        <v>0</v>
      </c>
      <c r="HW22" s="318"/>
      <c r="HX22" s="319"/>
      <c r="HY22" s="319"/>
      <c r="HZ22" s="320" t="str">
        <f t="shared" si="142"/>
        <v/>
      </c>
      <c r="IA22" s="321">
        <f>IF(OR(AND(1&lt;=HZ22,HZ22&lt;=3),HZ22=6),VLOOKUP(HZ22,'（様式１号）３整理番号表'!$J$5:$K$59,2,FALSE),0)</f>
        <v>0</v>
      </c>
      <c r="IB22" s="321">
        <f>IF(OR(HZ22=4,HZ22=7),VLOOKUP(HZ22,'（様式１号）３整理番号表'!$J$5:$K$59,2,FALSE),0)</f>
        <v>0</v>
      </c>
      <c r="IC22" s="321">
        <f>IF(HZ22=5,VLOOKUP(HZ22,'（様式１号）３整理番号表'!$J$5:$K$59,2,FALSE),0)</f>
        <v>0</v>
      </c>
      <c r="ID22" s="321">
        <f>IF(AND(8&lt;=HZ22,HZ22&lt;=13),VLOOKUP(HZ22,'（様式１号）３整理番号表'!$J$5:$K$59,2,FALSE),0)</f>
        <v>0</v>
      </c>
      <c r="IE22" s="320">
        <f t="shared" si="143"/>
        <v>0</v>
      </c>
      <c r="IF22" s="320">
        <f t="shared" si="144"/>
        <v>0</v>
      </c>
      <c r="IG22" s="320">
        <f t="shared" si="145"/>
        <v>0</v>
      </c>
      <c r="IH22" s="320">
        <f t="shared" si="146"/>
        <v>0</v>
      </c>
      <c r="II22" s="320">
        <f t="shared" si="147"/>
        <v>0</v>
      </c>
      <c r="IJ22" s="320">
        <f t="shared" si="148"/>
        <v>0</v>
      </c>
      <c r="IK22" s="320">
        <f t="shared" si="149"/>
        <v>0</v>
      </c>
      <c r="IL22" s="320">
        <f t="shared" si="150"/>
        <v>0</v>
      </c>
      <c r="IM22" s="320">
        <f t="shared" si="151"/>
        <v>0</v>
      </c>
      <c r="IN22" s="320">
        <f t="shared" si="152"/>
        <v>0</v>
      </c>
      <c r="IO22" s="320">
        <f t="shared" si="153"/>
        <v>0</v>
      </c>
      <c r="IP22" s="320">
        <f t="shared" si="154"/>
        <v>0</v>
      </c>
      <c r="IQ22" s="320">
        <f t="shared" si="155"/>
        <v>0</v>
      </c>
      <c r="IR22" s="320">
        <f t="shared" si="156"/>
        <v>0</v>
      </c>
      <c r="IS22" s="320">
        <f t="shared" si="157"/>
        <v>0</v>
      </c>
      <c r="IT22" s="320">
        <f t="shared" si="158"/>
        <v>0</v>
      </c>
      <c r="IU22" s="320">
        <f t="shared" si="159"/>
        <v>0</v>
      </c>
      <c r="IV22" s="43"/>
      <c r="IW22" s="43"/>
      <c r="IX22" s="249"/>
      <c r="IY22" s="92">
        <f t="shared" si="160"/>
        <v>0</v>
      </c>
      <c r="IZ22" s="93" t="e">
        <f>VLOOKUP(IY22,'（様式１号）３整理番号表'!$B$6:$H$12,2,FALSE)</f>
        <v>#N/A</v>
      </c>
      <c r="JA22" s="91">
        <f t="shared" si="161"/>
        <v>0</v>
      </c>
      <c r="JB22" s="91">
        <f t="shared" si="162"/>
        <v>0</v>
      </c>
      <c r="JC22" s="91">
        <f t="shared" si="163"/>
        <v>0</v>
      </c>
      <c r="JD22" s="91">
        <f t="shared" si="164"/>
        <v>0</v>
      </c>
      <c r="JE22" s="91">
        <f t="shared" si="165"/>
        <v>0</v>
      </c>
      <c r="JF22" s="91">
        <f t="shared" si="166"/>
        <v>0</v>
      </c>
      <c r="JG22" s="91">
        <f t="shared" si="167"/>
        <v>0</v>
      </c>
      <c r="JH22" s="91" t="str">
        <f t="shared" si="168"/>
        <v>○</v>
      </c>
      <c r="JI22" s="301" cm="1">
        <f t="array" ref="JI22">IF($KP22=1,INDEX($BS22:$CP22,1,MATCH("Ⅰ⑤",$BS22:$CP22,0)+2),0)</f>
        <v>0</v>
      </c>
      <c r="JJ22" s="301" cm="1">
        <f t="array" ref="JJ22">IF($KP22=1,INDEX($BS22:$CP22,1,MATCH("Ⅰ⑤",$BS22:$CP22,0)+5),0)</f>
        <v>0</v>
      </c>
      <c r="JK22" s="117" t="str">
        <f t="shared" si="169"/>
        <v/>
      </c>
      <c r="JL22" s="117" t="str">
        <f t="shared" si="170"/>
        <v/>
      </c>
      <c r="JM22" s="118">
        <f t="shared" si="171"/>
        <v>0</v>
      </c>
      <c r="JN22" s="91" t="str">
        <f t="shared" si="172"/>
        <v/>
      </c>
      <c r="JO22" s="119" cm="1">
        <f t="array" ref="JO22">IF(KT22=1,INDEX($BK22:$CP22,1,MATCH("Ⅰ⑥",$BK22:$CP22,0)+7),0)</f>
        <v>0</v>
      </c>
      <c r="JP22" s="118">
        <f t="shared" si="173"/>
        <v>0</v>
      </c>
      <c r="JQ22" s="91">
        <f t="shared" si="174"/>
        <v>0</v>
      </c>
      <c r="JR22" s="90">
        <f t="shared" si="175"/>
        <v>0</v>
      </c>
      <c r="JS22" s="91">
        <f t="shared" si="176"/>
        <v>0</v>
      </c>
      <c r="JT22" s="91">
        <f t="shared" si="177"/>
        <v>0</v>
      </c>
      <c r="JU22" s="91">
        <f t="shared" si="178"/>
        <v>0</v>
      </c>
      <c r="JV22" s="91">
        <f t="shared" si="179"/>
        <v>0</v>
      </c>
      <c r="JW22" s="91">
        <f t="shared" si="180"/>
        <v>0</v>
      </c>
      <c r="JX22" s="91">
        <f t="shared" si="181"/>
        <v>0</v>
      </c>
      <c r="JY22" s="91">
        <f t="shared" si="182"/>
        <v>0</v>
      </c>
      <c r="JZ22" s="91">
        <f t="shared" si="183"/>
        <v>0</v>
      </c>
      <c r="KA22" s="91">
        <f t="shared" si="184"/>
        <v>0</v>
      </c>
      <c r="KB22" s="120">
        <f t="shared" si="185"/>
        <v>0</v>
      </c>
      <c r="KC22" s="121">
        <f t="shared" si="186"/>
        <v>0</v>
      </c>
      <c r="KD22" s="122" t="str">
        <f t="shared" si="187"/>
        <v/>
      </c>
      <c r="KE22" s="122" t="e">
        <f t="shared" si="188"/>
        <v>#VALUE!</v>
      </c>
      <c r="KF22" s="121">
        <f t="shared" si="189"/>
        <v>0</v>
      </c>
      <c r="KG22" s="121">
        <f t="shared" si="190"/>
        <v>0</v>
      </c>
      <c r="KH22" s="123" t="e">
        <f t="shared" si="191"/>
        <v>#VALUE!</v>
      </c>
      <c r="KI22" s="91" t="e">
        <f t="shared" si="192"/>
        <v>#VALUE!</v>
      </c>
      <c r="KJ22" s="122">
        <f t="shared" si="193"/>
        <v>0</v>
      </c>
      <c r="KK22" s="122">
        <f>IF(I22=1,SUMIFS($AN$10:$AN$330,$E$10:$E$330,E22),0)</f>
        <v>0</v>
      </c>
      <c r="KL22" s="91">
        <f t="shared" si="194"/>
        <v>0</v>
      </c>
      <c r="KM22" s="175" t="e">
        <f t="shared" si="195"/>
        <v>#VALUE!</v>
      </c>
      <c r="KN22" s="56"/>
      <c r="KO22" s="177">
        <f t="shared" si="196"/>
        <v>0</v>
      </c>
      <c r="KP22" s="91">
        <f t="shared" si="196"/>
        <v>0</v>
      </c>
      <c r="KQ22" s="91">
        <f t="shared" si="196"/>
        <v>0</v>
      </c>
      <c r="KR22" s="91">
        <f t="shared" si="196"/>
        <v>0</v>
      </c>
      <c r="KS22" s="91">
        <f t="shared" si="196"/>
        <v>0</v>
      </c>
      <c r="KT22" s="91">
        <f t="shared" si="196"/>
        <v>0</v>
      </c>
      <c r="KU22" s="91">
        <f t="shared" si="196"/>
        <v>0</v>
      </c>
      <c r="KV22" s="91">
        <f t="shared" si="196"/>
        <v>0</v>
      </c>
      <c r="KW22" s="91">
        <f t="shared" si="196"/>
        <v>0</v>
      </c>
      <c r="KX22" s="91">
        <f t="shared" si="196"/>
        <v>0</v>
      </c>
      <c r="KY22" s="91">
        <f t="shared" si="196"/>
        <v>0</v>
      </c>
      <c r="KZ22" s="91">
        <f t="shared" si="196"/>
        <v>0</v>
      </c>
      <c r="LA22" s="175">
        <f t="shared" si="196"/>
        <v>0</v>
      </c>
      <c r="LB22" s="43"/>
      <c r="LC22" s="177">
        <f t="shared" si="197"/>
        <v>0</v>
      </c>
      <c r="LD22" s="91">
        <f t="shared" si="198"/>
        <v>0</v>
      </c>
      <c r="LE22" s="91">
        <f t="shared" si="199"/>
        <v>0</v>
      </c>
      <c r="LF22" s="91">
        <f t="shared" si="200"/>
        <v>0</v>
      </c>
      <c r="LG22" s="91">
        <f t="shared" si="201"/>
        <v>0</v>
      </c>
      <c r="LH22" s="91">
        <f t="shared" si="202"/>
        <v>0</v>
      </c>
      <c r="LI22" s="91">
        <f t="shared" si="203"/>
        <v>0</v>
      </c>
      <c r="LJ22" s="91">
        <f t="shared" si="204"/>
        <v>0</v>
      </c>
      <c r="LK22" s="91">
        <f t="shared" si="205"/>
        <v>0</v>
      </c>
      <c r="LL22" s="91">
        <f t="shared" si="206"/>
        <v>0</v>
      </c>
      <c r="LM22" s="175">
        <f t="shared" si="207"/>
        <v>0</v>
      </c>
    </row>
    <row r="23" spans="1:325" s="20" customFormat="1" ht="24" customHeight="1">
      <c r="A23" s="43">
        <f t="shared" si="60"/>
        <v>0</v>
      </c>
      <c r="B23" s="43">
        <f t="shared" si="61"/>
        <v>0</v>
      </c>
      <c r="C23" s="43">
        <f t="shared" si="62"/>
        <v>0</v>
      </c>
      <c r="D23" s="43">
        <f t="shared" si="63"/>
        <v>0</v>
      </c>
      <c r="E23" s="43">
        <f t="shared" si="64"/>
        <v>0</v>
      </c>
      <c r="F23" s="43">
        <f t="shared" si="1"/>
        <v>0</v>
      </c>
      <c r="G23" s="43">
        <f t="shared" si="65"/>
        <v>0</v>
      </c>
      <c r="H23" s="43">
        <f t="shared" si="66"/>
        <v>0</v>
      </c>
      <c r="I23" s="43">
        <f t="shared" si="67"/>
        <v>0</v>
      </c>
      <c r="J23" s="43">
        <f t="shared" si="2"/>
        <v>0</v>
      </c>
      <c r="K23" s="86">
        <f t="shared" si="68"/>
        <v>0</v>
      </c>
      <c r="L23" s="206"/>
      <c r="M23" s="205"/>
      <c r="N23" s="207"/>
      <c r="O23" s="306"/>
      <c r="P23" s="224"/>
      <c r="Q23" s="250"/>
      <c r="R23" s="250"/>
      <c r="S23" s="225"/>
      <c r="T23" s="225"/>
      <c r="U23" s="109"/>
      <c r="V23" s="89"/>
      <c r="W23" s="196">
        <f>IF(I23=1,IF(P23=1,IF(OR((AND(OR(T23=1,T23=2,8&lt;=T23,T23&lt;=14),HT23&gt;=20)),(AND(OR(T23=3,T23=6),HT23&gt;=5)),(AND(T23=5,HT23&gt;=3)),(AND(OR(T23=4,T23=7),HT23&gt;=1))),1,0),0),IF(E23&gt;=1,SUMIFS(W$10:W$328,E$10:E$328,E23,I$10:I$328,1),0))</f>
        <v>0</v>
      </c>
      <c r="X23" s="226"/>
      <c r="Y23" s="187"/>
      <c r="Z23" s="99">
        <f t="shared" si="69"/>
        <v>0</v>
      </c>
      <c r="AA23" s="99">
        <f t="shared" si="70"/>
        <v>0</v>
      </c>
      <c r="AB23" s="263">
        <f t="shared" si="71"/>
        <v>0</v>
      </c>
      <c r="AC23" s="265"/>
      <c r="AD23" s="91"/>
      <c r="AE23" s="89"/>
      <c r="AF23" s="251"/>
      <c r="AG23" s="252"/>
      <c r="AH23" s="120"/>
      <c r="AI23" s="253"/>
      <c r="AJ23" s="231"/>
      <c r="AK23" s="229"/>
      <c r="AL23" s="185"/>
      <c r="AM23" s="254"/>
      <c r="AN23" s="201">
        <f t="shared" si="5"/>
        <v>0</v>
      </c>
      <c r="AO23" s="255"/>
      <c r="AP23" s="201">
        <f t="shared" si="6"/>
        <v>0</v>
      </c>
      <c r="AQ23" s="255"/>
      <c r="AR23" s="255"/>
      <c r="AS23" s="183"/>
      <c r="AT23" s="100" t="str">
        <f t="shared" si="7"/>
        <v/>
      </c>
      <c r="AU23" s="184" t="str">
        <f t="shared" si="8"/>
        <v/>
      </c>
      <c r="AV23" s="185"/>
      <c r="AW23" s="234"/>
      <c r="AX23" s="272"/>
      <c r="AY23" s="101"/>
      <c r="AZ23" s="102">
        <f t="shared" si="9"/>
        <v>0</v>
      </c>
      <c r="BA23" s="102">
        <f t="shared" si="10"/>
        <v>0</v>
      </c>
      <c r="BB23" s="116" t="str">
        <f t="shared" si="11"/>
        <v/>
      </c>
      <c r="BC23" s="103"/>
      <c r="BD23" s="256"/>
      <c r="BE23" s="256"/>
      <c r="BF23" s="256"/>
      <c r="BG23" s="256"/>
      <c r="BH23" s="104" t="str">
        <f>IF(BB23&lt;&gt;"",VLOOKUP(BB23,'（様式１号）３整理番号表'!$U$4:$W$17,3,FALSE),"")</f>
        <v/>
      </c>
      <c r="BI23" s="238">
        <f t="shared" si="72"/>
        <v>0</v>
      </c>
      <c r="BJ23" s="256">
        <f t="shared" si="73"/>
        <v>0</v>
      </c>
      <c r="BK23" s="105"/>
      <c r="BL23" s="103"/>
      <c r="BM23" s="256"/>
      <c r="BN23" s="256"/>
      <c r="BO23" s="256"/>
      <c r="BP23" s="256"/>
      <c r="BQ23" s="104" t="str">
        <f>IF(BK23&lt;&gt;"",VLOOKUP(BK23,'（様式１号）３整理番号表'!$U$4:$W$12,3,FALSE),"")</f>
        <v/>
      </c>
      <c r="BR23" s="238">
        <f t="shared" si="74"/>
        <v>0</v>
      </c>
      <c r="BS23" s="105"/>
      <c r="BT23" s="103"/>
      <c r="BU23" s="256"/>
      <c r="BV23" s="256"/>
      <c r="BW23" s="256"/>
      <c r="BX23" s="256"/>
      <c r="BY23" s="104" t="str">
        <f>IF(BS23&lt;&gt;"",VLOOKUP(BS23,'（様式１号）３整理番号表'!$U$4:$W$12,3,FALSE),"")</f>
        <v/>
      </c>
      <c r="BZ23" s="238">
        <f t="shared" si="75"/>
        <v>0</v>
      </c>
      <c r="CA23" s="105"/>
      <c r="CB23" s="103"/>
      <c r="CC23" s="275"/>
      <c r="CD23" s="275"/>
      <c r="CE23" s="275"/>
      <c r="CF23" s="275"/>
      <c r="CG23" s="104" t="str">
        <f>IF(CA23&lt;&gt;"",VLOOKUP(CA23,'（様式１号）３整理番号表'!$U$4:$W$12,3,FALSE),"")</f>
        <v/>
      </c>
      <c r="CH23" s="202">
        <f t="shared" si="76"/>
        <v>0</v>
      </c>
      <c r="CI23" s="105"/>
      <c r="CJ23" s="103"/>
      <c r="CK23" s="235"/>
      <c r="CL23" s="235"/>
      <c r="CM23" s="235"/>
      <c r="CN23" s="235"/>
      <c r="CO23" s="104" t="str">
        <f>IF(CI23&lt;&gt;"",VLOOKUP(CI23,'（様式１号）３整理番号表'!$U$4:$W$12,3,FALSE),"")</f>
        <v/>
      </c>
      <c r="CP23" s="202">
        <f t="shared" si="77"/>
        <v>0</v>
      </c>
      <c r="CQ23" s="116">
        <f t="shared" si="78"/>
        <v>0</v>
      </c>
      <c r="CR23" s="116">
        <f t="shared" si="79"/>
        <v>0</v>
      </c>
      <c r="CS23" s="116">
        <f t="shared" si="80"/>
        <v>0</v>
      </c>
      <c r="CT23" s="116">
        <f t="shared" si="81"/>
        <v>0</v>
      </c>
      <c r="CU23" s="116">
        <f t="shared" si="82"/>
        <v>0</v>
      </c>
      <c r="CV23" s="116">
        <f t="shared" si="83"/>
        <v>0</v>
      </c>
      <c r="CW23" s="116">
        <f t="shared" si="84"/>
        <v>0</v>
      </c>
      <c r="CX23" s="116">
        <f t="shared" si="85"/>
        <v>0</v>
      </c>
      <c r="CY23" s="116">
        <f t="shared" si="86"/>
        <v>0</v>
      </c>
      <c r="CZ23" s="116">
        <f t="shared" si="87"/>
        <v>0</v>
      </c>
      <c r="DA23" s="116">
        <f t="shared" si="88"/>
        <v>0</v>
      </c>
      <c r="DB23" s="116">
        <f t="shared" si="89"/>
        <v>0</v>
      </c>
      <c r="DC23" s="190"/>
      <c r="DD23" s="190" t="s">
        <v>40</v>
      </c>
      <c r="DE23" s="190" t="s">
        <v>40</v>
      </c>
      <c r="DF23" s="190" t="s">
        <v>40</v>
      </c>
      <c r="DG23" s="190"/>
      <c r="DH23" s="236">
        <f t="shared" si="90"/>
        <v>0</v>
      </c>
      <c r="DI23" s="236">
        <f t="shared" si="91"/>
        <v>0</v>
      </c>
      <c r="DJ23" s="236">
        <f t="shared" si="92"/>
        <v>0</v>
      </c>
      <c r="DK23" s="236">
        <f t="shared" si="93"/>
        <v>0</v>
      </c>
      <c r="DL23" s="236">
        <f t="shared" si="94"/>
        <v>0</v>
      </c>
      <c r="DM23" s="236">
        <f t="shared" si="95"/>
        <v>0</v>
      </c>
      <c r="DN23" s="236">
        <f t="shared" si="96"/>
        <v>0</v>
      </c>
      <c r="DO23" s="236">
        <f t="shared" si="97"/>
        <v>0</v>
      </c>
      <c r="DP23" s="191">
        <f t="shared" si="98"/>
        <v>0</v>
      </c>
      <c r="DQ23" s="191">
        <f t="shared" si="99"/>
        <v>0</v>
      </c>
      <c r="DR23" s="89"/>
      <c r="DS23" s="89"/>
      <c r="DT23" s="89"/>
      <c r="DU23" s="89"/>
      <c r="DV23" s="89"/>
      <c r="DW23" s="89"/>
      <c r="DX23" s="89"/>
      <c r="DY23" s="89"/>
      <c r="DZ23" s="89"/>
      <c r="EA23" s="257"/>
      <c r="EB23" s="89"/>
      <c r="EC23" s="89"/>
      <c r="ED23" s="89"/>
      <c r="EE23" s="89"/>
      <c r="EF23" s="89"/>
      <c r="EG23" s="89"/>
      <c r="EH23" s="287"/>
      <c r="EI23" s="287"/>
      <c r="EJ23" s="238">
        <f t="shared" si="100"/>
        <v>0</v>
      </c>
      <c r="EK23" s="239">
        <f t="shared" si="101"/>
        <v>0</v>
      </c>
      <c r="EL23" s="287"/>
      <c r="EM23" s="287"/>
      <c r="EN23" s="238">
        <f t="shared" si="102"/>
        <v>0</v>
      </c>
      <c r="EO23" s="287"/>
      <c r="EP23" s="287"/>
      <c r="EQ23" s="238">
        <f t="shared" si="103"/>
        <v>0</v>
      </c>
      <c r="ER23" s="239">
        <f t="shared" si="104"/>
        <v>0</v>
      </c>
      <c r="ES23" s="240"/>
      <c r="ET23" s="241">
        <f t="shared" si="105"/>
        <v>0</v>
      </c>
      <c r="EU23" s="242"/>
      <c r="EV23" s="243">
        <f t="shared" si="106"/>
        <v>0</v>
      </c>
      <c r="EW23" s="243">
        <f t="shared" si="107"/>
        <v>0</v>
      </c>
      <c r="EX23" s="243">
        <f t="shared" si="108"/>
        <v>0</v>
      </c>
      <c r="EY23" s="312">
        <f t="shared" si="109"/>
        <v>0</v>
      </c>
      <c r="EZ23" s="314">
        <f t="shared" si="13"/>
        <v>0</v>
      </c>
      <c r="FA23" s="314">
        <f t="shared" si="14"/>
        <v>0</v>
      </c>
      <c r="FB23" s="314">
        <f t="shared" si="15"/>
        <v>0</v>
      </c>
      <c r="FC23" s="314">
        <f t="shared" si="16"/>
        <v>0</v>
      </c>
      <c r="FD23" s="314">
        <f t="shared" si="17"/>
        <v>0</v>
      </c>
      <c r="FE23" s="314">
        <f t="shared" si="18"/>
        <v>0</v>
      </c>
      <c r="FF23" s="314">
        <f t="shared" si="19"/>
        <v>0</v>
      </c>
      <c r="FG23" s="314">
        <f t="shared" si="20"/>
        <v>0</v>
      </c>
      <c r="FH23" s="314">
        <f t="shared" si="21"/>
        <v>0</v>
      </c>
      <c r="FI23" s="314">
        <f t="shared" si="22"/>
        <v>0</v>
      </c>
      <c r="FJ23" s="112">
        <f t="shared" si="23"/>
        <v>0</v>
      </c>
      <c r="FK23" s="112">
        <f t="shared" si="24"/>
        <v>0</v>
      </c>
      <c r="FL23" s="112">
        <f t="shared" si="25"/>
        <v>0</v>
      </c>
      <c r="FM23" s="112">
        <f t="shared" si="26"/>
        <v>0</v>
      </c>
      <c r="FN23" s="112">
        <f t="shared" si="27"/>
        <v>0</v>
      </c>
      <c r="FO23" s="112">
        <f t="shared" si="28"/>
        <v>0</v>
      </c>
      <c r="FP23" s="112">
        <f t="shared" si="29"/>
        <v>0</v>
      </c>
      <c r="FQ23" s="112">
        <f t="shared" si="30"/>
        <v>0</v>
      </c>
      <c r="FR23" s="112">
        <f t="shared" si="31"/>
        <v>0</v>
      </c>
      <c r="FS23" s="112">
        <f t="shared" si="32"/>
        <v>0</v>
      </c>
      <c r="FT23" s="292"/>
      <c r="FU23" s="293"/>
      <c r="FV23" s="293"/>
      <c r="FW23" s="293"/>
      <c r="FX23" s="292"/>
      <c r="FY23" s="259">
        <f t="shared" si="110"/>
        <v>0</v>
      </c>
      <c r="FZ23" s="259">
        <f t="shared" si="111"/>
        <v>0</v>
      </c>
      <c r="GA23" s="309">
        <f t="shared" si="112"/>
        <v>0</v>
      </c>
      <c r="GB23" s="99">
        <f t="shared" si="33"/>
        <v>0</v>
      </c>
      <c r="GC23" s="99">
        <f t="shared" si="34"/>
        <v>0</v>
      </c>
      <c r="GD23" s="99">
        <f t="shared" si="35"/>
        <v>0</v>
      </c>
      <c r="GE23" s="99">
        <f t="shared" si="36"/>
        <v>0</v>
      </c>
      <c r="GF23" s="99">
        <f t="shared" si="37"/>
        <v>0</v>
      </c>
      <c r="GG23" s="99">
        <f t="shared" si="38"/>
        <v>0</v>
      </c>
      <c r="GH23" s="99">
        <f t="shared" si="39"/>
        <v>0</v>
      </c>
      <c r="GI23" s="99">
        <f t="shared" si="40"/>
        <v>0</v>
      </c>
      <c r="GJ23" s="99">
        <f t="shared" si="41"/>
        <v>0</v>
      </c>
      <c r="GK23" s="99">
        <f t="shared" si="42"/>
        <v>0</v>
      </c>
      <c r="GL23" s="116">
        <f t="shared" si="113"/>
        <v>0</v>
      </c>
      <c r="GM23" s="116">
        <f t="shared" si="114"/>
        <v>0</v>
      </c>
      <c r="GN23" s="116">
        <f t="shared" si="115"/>
        <v>0</v>
      </c>
      <c r="GO23" s="116">
        <f t="shared" si="116"/>
        <v>0</v>
      </c>
      <c r="GP23" s="116">
        <f t="shared" si="117"/>
        <v>0</v>
      </c>
      <c r="GQ23" s="116">
        <f t="shared" si="118"/>
        <v>0</v>
      </c>
      <c r="GR23" s="116">
        <f t="shared" si="119"/>
        <v>0</v>
      </c>
      <c r="GS23" s="116">
        <f t="shared" si="120"/>
        <v>0</v>
      </c>
      <c r="GT23" s="116">
        <f t="shared" si="121"/>
        <v>0</v>
      </c>
      <c r="GU23" s="116">
        <f t="shared" si="122"/>
        <v>0</v>
      </c>
      <c r="GV23" s="116">
        <f t="shared" si="123"/>
        <v>0</v>
      </c>
      <c r="GW23" s="116">
        <f t="shared" si="124"/>
        <v>0</v>
      </c>
      <c r="GX23" s="116">
        <f t="shared" si="125"/>
        <v>0</v>
      </c>
      <c r="GY23" s="116">
        <f t="shared" si="126"/>
        <v>0</v>
      </c>
      <c r="GZ23" s="116">
        <f t="shared" si="127"/>
        <v>0</v>
      </c>
      <c r="HA23" s="116">
        <f t="shared" si="128"/>
        <v>0</v>
      </c>
      <c r="HB23" s="116">
        <f t="shared" si="129"/>
        <v>0</v>
      </c>
      <c r="HC23" s="116">
        <f t="shared" si="130"/>
        <v>0</v>
      </c>
      <c r="HD23" s="116">
        <f t="shared" si="131"/>
        <v>0</v>
      </c>
      <c r="HE23" s="116">
        <f t="shared" si="132"/>
        <v>0</v>
      </c>
      <c r="HF23" s="116">
        <f t="shared" si="133"/>
        <v>0</v>
      </c>
      <c r="HG23" s="258"/>
      <c r="HH23" s="258"/>
      <c r="HI23" s="260">
        <f t="shared" si="134"/>
        <v>0</v>
      </c>
      <c r="HJ23" s="240"/>
      <c r="HK23" s="242"/>
      <c r="HL23" s="241">
        <f t="shared" si="135"/>
        <v>0</v>
      </c>
      <c r="HM23" s="243">
        <f t="shared" si="136"/>
        <v>0</v>
      </c>
      <c r="HN23" s="243">
        <f t="shared" si="137"/>
        <v>0</v>
      </c>
      <c r="HO23" s="247">
        <f t="shared" si="138"/>
        <v>0</v>
      </c>
      <c r="HP23" s="261">
        <f t="shared" si="139"/>
        <v>0</v>
      </c>
      <c r="HQ23" s="43"/>
      <c r="HR23" s="250"/>
      <c r="HS23" s="301"/>
      <c r="HT23" s="301"/>
      <c r="HU23" s="316">
        <f t="shared" si="140"/>
        <v>0</v>
      </c>
      <c r="HV23" s="317">
        <f t="shared" si="141"/>
        <v>0</v>
      </c>
      <c r="HW23" s="318"/>
      <c r="HX23" s="319"/>
      <c r="HY23" s="319"/>
      <c r="HZ23" s="320" t="str">
        <f t="shared" si="142"/>
        <v/>
      </c>
      <c r="IA23" s="321">
        <f>IF(OR(AND(1&lt;=HZ23,HZ23&lt;=3),HZ23=6),VLOOKUP(HZ23,'（様式１号）３整理番号表'!$J$5:$K$59,2,FALSE),0)</f>
        <v>0</v>
      </c>
      <c r="IB23" s="321">
        <f>IF(OR(HZ23=4,HZ23=7),VLOOKUP(HZ23,'（様式１号）３整理番号表'!$J$5:$K$59,2,FALSE),0)</f>
        <v>0</v>
      </c>
      <c r="IC23" s="321">
        <f>IF(HZ23=5,VLOOKUP(HZ23,'（様式１号）３整理番号表'!$J$5:$K$59,2,FALSE),0)</f>
        <v>0</v>
      </c>
      <c r="ID23" s="321">
        <f>IF(AND(8&lt;=HZ23,HZ23&lt;=13),VLOOKUP(HZ23,'（様式１号）３整理番号表'!$J$5:$K$59,2,FALSE),0)</f>
        <v>0</v>
      </c>
      <c r="IE23" s="320">
        <f t="shared" si="143"/>
        <v>0</v>
      </c>
      <c r="IF23" s="320">
        <f t="shared" si="144"/>
        <v>0</v>
      </c>
      <c r="IG23" s="320">
        <f t="shared" si="145"/>
        <v>0</v>
      </c>
      <c r="IH23" s="320">
        <f t="shared" si="146"/>
        <v>0</v>
      </c>
      <c r="II23" s="320">
        <f t="shared" si="147"/>
        <v>0</v>
      </c>
      <c r="IJ23" s="320">
        <f t="shared" si="148"/>
        <v>0</v>
      </c>
      <c r="IK23" s="320">
        <f t="shared" si="149"/>
        <v>0</v>
      </c>
      <c r="IL23" s="320">
        <f t="shared" si="150"/>
        <v>0</v>
      </c>
      <c r="IM23" s="320">
        <f t="shared" si="151"/>
        <v>0</v>
      </c>
      <c r="IN23" s="320">
        <f t="shared" si="152"/>
        <v>0</v>
      </c>
      <c r="IO23" s="320">
        <f t="shared" si="153"/>
        <v>0</v>
      </c>
      <c r="IP23" s="320">
        <f t="shared" si="154"/>
        <v>0</v>
      </c>
      <c r="IQ23" s="320">
        <f t="shared" si="155"/>
        <v>0</v>
      </c>
      <c r="IR23" s="320">
        <f t="shared" si="156"/>
        <v>0</v>
      </c>
      <c r="IS23" s="320">
        <f t="shared" si="157"/>
        <v>0</v>
      </c>
      <c r="IT23" s="320">
        <f t="shared" si="158"/>
        <v>0</v>
      </c>
      <c r="IU23" s="320">
        <f t="shared" si="159"/>
        <v>0</v>
      </c>
      <c r="IV23" s="43"/>
      <c r="IW23" s="43"/>
      <c r="IX23" s="249"/>
      <c r="IY23" s="92">
        <f t="shared" si="160"/>
        <v>0</v>
      </c>
      <c r="IZ23" s="93" t="e">
        <f>VLOOKUP(IY23,'（様式１号）３整理番号表'!$B$6:$H$12,2,FALSE)</f>
        <v>#N/A</v>
      </c>
      <c r="JA23" s="91">
        <f t="shared" si="161"/>
        <v>0</v>
      </c>
      <c r="JB23" s="91">
        <f t="shared" si="162"/>
        <v>0</v>
      </c>
      <c r="JC23" s="91">
        <f t="shared" si="163"/>
        <v>0</v>
      </c>
      <c r="JD23" s="91">
        <f t="shared" si="164"/>
        <v>0</v>
      </c>
      <c r="JE23" s="91">
        <f t="shared" si="165"/>
        <v>0</v>
      </c>
      <c r="JF23" s="91">
        <f t="shared" si="166"/>
        <v>0</v>
      </c>
      <c r="JG23" s="91">
        <f t="shared" si="167"/>
        <v>0</v>
      </c>
      <c r="JH23" s="91" t="str">
        <f t="shared" si="168"/>
        <v>○</v>
      </c>
      <c r="JI23" s="301" cm="1">
        <f t="array" ref="JI23">IF($KP23=1,INDEX($BS23:$CP23,1,MATCH("Ⅰ⑤",$BS23:$CP23,0)+2),0)</f>
        <v>0</v>
      </c>
      <c r="JJ23" s="301" cm="1">
        <f t="array" ref="JJ23">IF($KP23=1,INDEX($BS23:$CP23,1,MATCH("Ⅰ⑤",$BS23:$CP23,0)+5),0)</f>
        <v>0</v>
      </c>
      <c r="JK23" s="117" t="str">
        <f t="shared" si="169"/>
        <v/>
      </c>
      <c r="JL23" s="117" t="str">
        <f t="shared" si="170"/>
        <v/>
      </c>
      <c r="JM23" s="118">
        <f t="shared" si="171"/>
        <v>0</v>
      </c>
      <c r="JN23" s="91" t="str">
        <f t="shared" si="172"/>
        <v/>
      </c>
      <c r="JO23" s="119" cm="1">
        <f t="array" ref="JO23">IF(KT23=1,INDEX($BK23:$CP23,1,MATCH("Ⅰ⑥",$BK23:$CP23,0)+7),0)</f>
        <v>0</v>
      </c>
      <c r="JP23" s="118">
        <f t="shared" si="173"/>
        <v>0</v>
      </c>
      <c r="JQ23" s="91">
        <f t="shared" si="174"/>
        <v>0</v>
      </c>
      <c r="JR23" s="90">
        <f t="shared" si="175"/>
        <v>0</v>
      </c>
      <c r="JS23" s="91">
        <f t="shared" si="176"/>
        <v>0</v>
      </c>
      <c r="JT23" s="91">
        <f t="shared" si="177"/>
        <v>0</v>
      </c>
      <c r="JU23" s="91">
        <f t="shared" si="178"/>
        <v>0</v>
      </c>
      <c r="JV23" s="91">
        <f t="shared" si="179"/>
        <v>0</v>
      </c>
      <c r="JW23" s="91">
        <f t="shared" si="180"/>
        <v>0</v>
      </c>
      <c r="JX23" s="91">
        <f t="shared" si="181"/>
        <v>0</v>
      </c>
      <c r="JY23" s="91">
        <f t="shared" si="182"/>
        <v>0</v>
      </c>
      <c r="JZ23" s="91">
        <f t="shared" si="183"/>
        <v>0</v>
      </c>
      <c r="KA23" s="91">
        <f t="shared" si="184"/>
        <v>0</v>
      </c>
      <c r="KB23" s="120">
        <f t="shared" si="185"/>
        <v>0</v>
      </c>
      <c r="KC23" s="121">
        <f t="shared" si="186"/>
        <v>0</v>
      </c>
      <c r="KD23" s="122" t="str">
        <f t="shared" si="187"/>
        <v/>
      </c>
      <c r="KE23" s="122" t="e">
        <f t="shared" si="188"/>
        <v>#VALUE!</v>
      </c>
      <c r="KF23" s="121">
        <f t="shared" si="189"/>
        <v>0</v>
      </c>
      <c r="KG23" s="121">
        <f t="shared" si="190"/>
        <v>0</v>
      </c>
      <c r="KH23" s="123" t="e">
        <f t="shared" si="191"/>
        <v>#VALUE!</v>
      </c>
      <c r="KI23" s="91" t="e">
        <f t="shared" si="192"/>
        <v>#VALUE!</v>
      </c>
      <c r="KJ23" s="122">
        <f t="shared" si="193"/>
        <v>0</v>
      </c>
      <c r="KK23" s="122">
        <f>IF(I23=1,SUMIFS($AN$10:$AN$330,$E$10:$E$330,E23),0)</f>
        <v>0</v>
      </c>
      <c r="KL23" s="91">
        <f t="shared" si="194"/>
        <v>0</v>
      </c>
      <c r="KM23" s="175" t="e">
        <f t="shared" si="195"/>
        <v>#VALUE!</v>
      </c>
      <c r="KN23" s="56"/>
      <c r="KO23" s="177">
        <f t="shared" si="196"/>
        <v>0</v>
      </c>
      <c r="KP23" s="91">
        <f t="shared" si="196"/>
        <v>0</v>
      </c>
      <c r="KQ23" s="91">
        <f t="shared" si="196"/>
        <v>0</v>
      </c>
      <c r="KR23" s="91">
        <f t="shared" si="196"/>
        <v>0</v>
      </c>
      <c r="KS23" s="91">
        <f t="shared" si="196"/>
        <v>0</v>
      </c>
      <c r="KT23" s="91">
        <f t="shared" si="196"/>
        <v>0</v>
      </c>
      <c r="KU23" s="91">
        <f t="shared" si="196"/>
        <v>0</v>
      </c>
      <c r="KV23" s="91">
        <f t="shared" si="196"/>
        <v>0</v>
      </c>
      <c r="KW23" s="91">
        <f t="shared" si="196"/>
        <v>0</v>
      </c>
      <c r="KX23" s="91">
        <f t="shared" si="196"/>
        <v>0</v>
      </c>
      <c r="KY23" s="91">
        <f t="shared" si="196"/>
        <v>0</v>
      </c>
      <c r="KZ23" s="91">
        <f t="shared" si="196"/>
        <v>0</v>
      </c>
      <c r="LA23" s="175">
        <f t="shared" si="196"/>
        <v>0</v>
      </c>
      <c r="LB23" s="43"/>
      <c r="LC23" s="177">
        <f t="shared" si="197"/>
        <v>0</v>
      </c>
      <c r="LD23" s="91">
        <f t="shared" si="198"/>
        <v>0</v>
      </c>
      <c r="LE23" s="91">
        <f t="shared" si="199"/>
        <v>0</v>
      </c>
      <c r="LF23" s="91">
        <f t="shared" si="200"/>
        <v>0</v>
      </c>
      <c r="LG23" s="91">
        <f t="shared" si="201"/>
        <v>0</v>
      </c>
      <c r="LH23" s="91">
        <f t="shared" si="202"/>
        <v>0</v>
      </c>
      <c r="LI23" s="91">
        <f t="shared" si="203"/>
        <v>0</v>
      </c>
      <c r="LJ23" s="91">
        <f t="shared" si="204"/>
        <v>0</v>
      </c>
      <c r="LK23" s="91">
        <f t="shared" si="205"/>
        <v>0</v>
      </c>
      <c r="LL23" s="91">
        <f t="shared" si="206"/>
        <v>0</v>
      </c>
      <c r="LM23" s="175">
        <f t="shared" si="207"/>
        <v>0</v>
      </c>
    </row>
    <row r="24" spans="1:325" s="20" customFormat="1" ht="24" customHeight="1">
      <c r="A24" s="43">
        <f t="shared" si="60"/>
        <v>0</v>
      </c>
      <c r="B24" s="43">
        <f t="shared" si="61"/>
        <v>0</v>
      </c>
      <c r="C24" s="43">
        <f t="shared" si="62"/>
        <v>0</v>
      </c>
      <c r="D24" s="43">
        <f t="shared" si="63"/>
        <v>0</v>
      </c>
      <c r="E24" s="43">
        <f t="shared" si="64"/>
        <v>0</v>
      </c>
      <c r="F24" s="43">
        <f t="shared" si="1"/>
        <v>0</v>
      </c>
      <c r="G24" s="43">
        <f t="shared" si="65"/>
        <v>0</v>
      </c>
      <c r="H24" s="43">
        <f t="shared" si="66"/>
        <v>0</v>
      </c>
      <c r="I24" s="43">
        <f t="shared" si="67"/>
        <v>0</v>
      </c>
      <c r="J24" s="43">
        <f t="shared" si="2"/>
        <v>0</v>
      </c>
      <c r="K24" s="86">
        <f t="shared" si="68"/>
        <v>0</v>
      </c>
      <c r="L24" s="206"/>
      <c r="M24" s="205"/>
      <c r="N24" s="207"/>
      <c r="O24" s="306"/>
      <c r="P24" s="224"/>
      <c r="Q24" s="250"/>
      <c r="R24" s="250"/>
      <c r="S24" s="225"/>
      <c r="T24" s="225"/>
      <c r="U24" s="109"/>
      <c r="V24" s="89"/>
      <c r="W24" s="196">
        <f>IF(I24=1,IF(P24=1,IF(OR((AND(OR(T24=1,T24=2,8&lt;=T24,T24&lt;=14),HT24&gt;=20)),(AND(OR(T24=3,T24=6),HT24&gt;=5)),(AND(T24=5,HT24&gt;=3)),(AND(OR(T24=4,T24=7),HT24&gt;=1))),1,0),0),IF(E24&gt;=1,SUMIFS(W$10:W$328,E$10:E$328,E24,I$10:I$328,1),0))</f>
        <v>0</v>
      </c>
      <c r="X24" s="226"/>
      <c r="Y24" s="187"/>
      <c r="Z24" s="99">
        <f t="shared" si="69"/>
        <v>0</v>
      </c>
      <c r="AA24" s="99">
        <f t="shared" si="70"/>
        <v>0</v>
      </c>
      <c r="AB24" s="263">
        <f t="shared" si="71"/>
        <v>0</v>
      </c>
      <c r="AC24" s="265"/>
      <c r="AD24" s="91"/>
      <c r="AE24" s="89"/>
      <c r="AF24" s="251"/>
      <c r="AG24" s="252"/>
      <c r="AH24" s="120"/>
      <c r="AI24" s="253"/>
      <c r="AJ24" s="231"/>
      <c r="AK24" s="229"/>
      <c r="AL24" s="185"/>
      <c r="AM24" s="254"/>
      <c r="AN24" s="201">
        <f t="shared" si="5"/>
        <v>0</v>
      </c>
      <c r="AO24" s="255"/>
      <c r="AP24" s="201">
        <f t="shared" si="6"/>
        <v>0</v>
      </c>
      <c r="AQ24" s="255"/>
      <c r="AR24" s="255"/>
      <c r="AS24" s="183"/>
      <c r="AT24" s="100" t="str">
        <f t="shared" si="7"/>
        <v/>
      </c>
      <c r="AU24" s="184" t="str">
        <f t="shared" si="8"/>
        <v/>
      </c>
      <c r="AV24" s="185"/>
      <c r="AW24" s="234"/>
      <c r="AX24" s="272"/>
      <c r="AY24" s="101"/>
      <c r="AZ24" s="102">
        <f t="shared" si="9"/>
        <v>0</v>
      </c>
      <c r="BA24" s="102">
        <f t="shared" si="10"/>
        <v>0</v>
      </c>
      <c r="BB24" s="116" t="str">
        <f t="shared" si="11"/>
        <v/>
      </c>
      <c r="BC24" s="103"/>
      <c r="BD24" s="256"/>
      <c r="BE24" s="256"/>
      <c r="BF24" s="256"/>
      <c r="BG24" s="256"/>
      <c r="BH24" s="104" t="str">
        <f>IF(BB24&lt;&gt;"",VLOOKUP(BB24,'（様式１号）３整理番号表'!$U$4:$W$17,3,FALSE),"")</f>
        <v/>
      </c>
      <c r="BI24" s="238">
        <f t="shared" si="72"/>
        <v>0</v>
      </c>
      <c r="BJ24" s="256">
        <f t="shared" si="73"/>
        <v>0</v>
      </c>
      <c r="BK24" s="105"/>
      <c r="BL24" s="103"/>
      <c r="BM24" s="256"/>
      <c r="BN24" s="256"/>
      <c r="BO24" s="256"/>
      <c r="BP24" s="256"/>
      <c r="BQ24" s="104" t="str">
        <f>IF(BK24&lt;&gt;"",VLOOKUP(BK24,'（様式１号）３整理番号表'!$U$4:$W$12,3,FALSE),"")</f>
        <v/>
      </c>
      <c r="BR24" s="238">
        <f t="shared" si="74"/>
        <v>0</v>
      </c>
      <c r="BS24" s="105"/>
      <c r="BT24" s="103"/>
      <c r="BU24" s="256"/>
      <c r="BV24" s="256"/>
      <c r="BW24" s="256"/>
      <c r="BX24" s="256"/>
      <c r="BY24" s="104" t="str">
        <f>IF(BS24&lt;&gt;"",VLOOKUP(BS24,'（様式１号）３整理番号表'!$U$4:$W$12,3,FALSE),"")</f>
        <v/>
      </c>
      <c r="BZ24" s="238">
        <f t="shared" si="75"/>
        <v>0</v>
      </c>
      <c r="CA24" s="105"/>
      <c r="CB24" s="103"/>
      <c r="CC24" s="275"/>
      <c r="CD24" s="275"/>
      <c r="CE24" s="275"/>
      <c r="CF24" s="275"/>
      <c r="CG24" s="104" t="str">
        <f>IF(CA24&lt;&gt;"",VLOOKUP(CA24,'（様式１号）３整理番号表'!$U$4:$W$12,3,FALSE),"")</f>
        <v/>
      </c>
      <c r="CH24" s="202">
        <f t="shared" si="76"/>
        <v>0</v>
      </c>
      <c r="CI24" s="105"/>
      <c r="CJ24" s="103"/>
      <c r="CK24" s="235"/>
      <c r="CL24" s="235"/>
      <c r="CM24" s="235"/>
      <c r="CN24" s="235"/>
      <c r="CO24" s="104" t="str">
        <f>IF(CI24&lt;&gt;"",VLOOKUP(CI24,'（様式１号）３整理番号表'!$U$4:$W$12,3,FALSE),"")</f>
        <v/>
      </c>
      <c r="CP24" s="202">
        <f t="shared" si="77"/>
        <v>0</v>
      </c>
      <c r="CQ24" s="116">
        <f t="shared" si="78"/>
        <v>0</v>
      </c>
      <c r="CR24" s="116">
        <f t="shared" si="79"/>
        <v>0</v>
      </c>
      <c r="CS24" s="116">
        <f t="shared" si="80"/>
        <v>0</v>
      </c>
      <c r="CT24" s="116">
        <f t="shared" si="81"/>
        <v>0</v>
      </c>
      <c r="CU24" s="116">
        <f t="shared" si="82"/>
        <v>0</v>
      </c>
      <c r="CV24" s="116">
        <f t="shared" si="83"/>
        <v>0</v>
      </c>
      <c r="CW24" s="116">
        <f t="shared" si="84"/>
        <v>0</v>
      </c>
      <c r="CX24" s="116">
        <f t="shared" si="85"/>
        <v>0</v>
      </c>
      <c r="CY24" s="116">
        <f t="shared" si="86"/>
        <v>0</v>
      </c>
      <c r="CZ24" s="116">
        <f t="shared" si="87"/>
        <v>0</v>
      </c>
      <c r="DA24" s="116">
        <f t="shared" si="88"/>
        <v>0</v>
      </c>
      <c r="DB24" s="116">
        <f t="shared" si="89"/>
        <v>0</v>
      </c>
      <c r="DC24" s="190"/>
      <c r="DD24" s="190" t="s">
        <v>40</v>
      </c>
      <c r="DE24" s="190" t="s">
        <v>40</v>
      </c>
      <c r="DF24" s="190" t="s">
        <v>40</v>
      </c>
      <c r="DG24" s="190"/>
      <c r="DH24" s="236">
        <f t="shared" si="90"/>
        <v>0</v>
      </c>
      <c r="DI24" s="236">
        <f t="shared" si="91"/>
        <v>0</v>
      </c>
      <c r="DJ24" s="236">
        <f t="shared" si="92"/>
        <v>0</v>
      </c>
      <c r="DK24" s="236">
        <f t="shared" si="93"/>
        <v>0</v>
      </c>
      <c r="DL24" s="236">
        <f t="shared" si="94"/>
        <v>0</v>
      </c>
      <c r="DM24" s="236">
        <f t="shared" si="95"/>
        <v>0</v>
      </c>
      <c r="DN24" s="236">
        <f t="shared" si="96"/>
        <v>0</v>
      </c>
      <c r="DO24" s="236">
        <f t="shared" si="97"/>
        <v>0</v>
      </c>
      <c r="DP24" s="191">
        <f t="shared" si="98"/>
        <v>0</v>
      </c>
      <c r="DQ24" s="191">
        <f t="shared" si="99"/>
        <v>0</v>
      </c>
      <c r="DR24" s="89"/>
      <c r="DS24" s="89"/>
      <c r="DT24" s="89"/>
      <c r="DU24" s="89"/>
      <c r="DV24" s="89"/>
      <c r="DW24" s="89"/>
      <c r="DX24" s="89"/>
      <c r="DY24" s="89"/>
      <c r="DZ24" s="89"/>
      <c r="EA24" s="257"/>
      <c r="EB24" s="89"/>
      <c r="EC24" s="89"/>
      <c r="ED24" s="89"/>
      <c r="EE24" s="89"/>
      <c r="EF24" s="89"/>
      <c r="EG24" s="89"/>
      <c r="EH24" s="287"/>
      <c r="EI24" s="287"/>
      <c r="EJ24" s="238">
        <f t="shared" si="100"/>
        <v>0</v>
      </c>
      <c r="EK24" s="239">
        <f t="shared" si="101"/>
        <v>0</v>
      </c>
      <c r="EL24" s="287"/>
      <c r="EM24" s="287"/>
      <c r="EN24" s="238">
        <f t="shared" si="102"/>
        <v>0</v>
      </c>
      <c r="EO24" s="287"/>
      <c r="EP24" s="287"/>
      <c r="EQ24" s="238">
        <f t="shared" si="103"/>
        <v>0</v>
      </c>
      <c r="ER24" s="239">
        <f t="shared" si="104"/>
        <v>0</v>
      </c>
      <c r="ES24" s="240"/>
      <c r="ET24" s="241">
        <f t="shared" si="105"/>
        <v>0</v>
      </c>
      <c r="EU24" s="242"/>
      <c r="EV24" s="243">
        <f t="shared" si="106"/>
        <v>0</v>
      </c>
      <c r="EW24" s="243">
        <f t="shared" si="107"/>
        <v>0</v>
      </c>
      <c r="EX24" s="243">
        <f t="shared" si="108"/>
        <v>0</v>
      </c>
      <c r="EY24" s="312">
        <f t="shared" si="109"/>
        <v>0</v>
      </c>
      <c r="EZ24" s="314">
        <f t="shared" si="13"/>
        <v>0</v>
      </c>
      <c r="FA24" s="314">
        <f t="shared" si="14"/>
        <v>0</v>
      </c>
      <c r="FB24" s="314">
        <f t="shared" si="15"/>
        <v>0</v>
      </c>
      <c r="FC24" s="314">
        <f t="shared" si="16"/>
        <v>0</v>
      </c>
      <c r="FD24" s="314">
        <f t="shared" si="17"/>
        <v>0</v>
      </c>
      <c r="FE24" s="314">
        <f t="shared" si="18"/>
        <v>0</v>
      </c>
      <c r="FF24" s="314">
        <f t="shared" si="19"/>
        <v>0</v>
      </c>
      <c r="FG24" s="314">
        <f t="shared" si="20"/>
        <v>0</v>
      </c>
      <c r="FH24" s="314">
        <f t="shared" si="21"/>
        <v>0</v>
      </c>
      <c r="FI24" s="314">
        <f t="shared" si="22"/>
        <v>0</v>
      </c>
      <c r="FJ24" s="112">
        <f t="shared" si="23"/>
        <v>0</v>
      </c>
      <c r="FK24" s="112">
        <f t="shared" si="24"/>
        <v>0</v>
      </c>
      <c r="FL24" s="112">
        <f t="shared" si="25"/>
        <v>0</v>
      </c>
      <c r="FM24" s="112">
        <f t="shared" si="26"/>
        <v>0</v>
      </c>
      <c r="FN24" s="112">
        <f t="shared" si="27"/>
        <v>0</v>
      </c>
      <c r="FO24" s="112">
        <f t="shared" si="28"/>
        <v>0</v>
      </c>
      <c r="FP24" s="112">
        <f t="shared" si="29"/>
        <v>0</v>
      </c>
      <c r="FQ24" s="112">
        <f t="shared" si="30"/>
        <v>0</v>
      </c>
      <c r="FR24" s="112">
        <f t="shared" si="31"/>
        <v>0</v>
      </c>
      <c r="FS24" s="112">
        <f t="shared" si="32"/>
        <v>0</v>
      </c>
      <c r="FT24" s="292"/>
      <c r="FU24" s="293"/>
      <c r="FV24" s="293"/>
      <c r="FW24" s="293"/>
      <c r="FX24" s="292"/>
      <c r="FY24" s="259">
        <f t="shared" si="110"/>
        <v>0</v>
      </c>
      <c r="FZ24" s="259">
        <f t="shared" si="111"/>
        <v>0</v>
      </c>
      <c r="GA24" s="309">
        <f t="shared" si="112"/>
        <v>0</v>
      </c>
      <c r="GB24" s="99">
        <f t="shared" si="33"/>
        <v>0</v>
      </c>
      <c r="GC24" s="99">
        <f t="shared" si="34"/>
        <v>0</v>
      </c>
      <c r="GD24" s="99">
        <f t="shared" si="35"/>
        <v>0</v>
      </c>
      <c r="GE24" s="99">
        <f t="shared" si="36"/>
        <v>0</v>
      </c>
      <c r="GF24" s="99">
        <f t="shared" si="37"/>
        <v>0</v>
      </c>
      <c r="GG24" s="99">
        <f t="shared" si="38"/>
        <v>0</v>
      </c>
      <c r="GH24" s="99">
        <f t="shared" si="39"/>
        <v>0</v>
      </c>
      <c r="GI24" s="99">
        <f t="shared" si="40"/>
        <v>0</v>
      </c>
      <c r="GJ24" s="99">
        <f t="shared" si="41"/>
        <v>0</v>
      </c>
      <c r="GK24" s="99">
        <f t="shared" si="42"/>
        <v>0</v>
      </c>
      <c r="GL24" s="116">
        <f t="shared" si="113"/>
        <v>0</v>
      </c>
      <c r="GM24" s="116">
        <f t="shared" si="114"/>
        <v>0</v>
      </c>
      <c r="GN24" s="116">
        <f t="shared" si="115"/>
        <v>0</v>
      </c>
      <c r="GO24" s="116">
        <f t="shared" si="116"/>
        <v>0</v>
      </c>
      <c r="GP24" s="116">
        <f t="shared" si="117"/>
        <v>0</v>
      </c>
      <c r="GQ24" s="116">
        <f t="shared" si="118"/>
        <v>0</v>
      </c>
      <c r="GR24" s="116">
        <f t="shared" si="119"/>
        <v>0</v>
      </c>
      <c r="GS24" s="116">
        <f t="shared" si="120"/>
        <v>0</v>
      </c>
      <c r="GT24" s="116">
        <f t="shared" si="121"/>
        <v>0</v>
      </c>
      <c r="GU24" s="116">
        <f t="shared" si="122"/>
        <v>0</v>
      </c>
      <c r="GV24" s="116">
        <f t="shared" si="123"/>
        <v>0</v>
      </c>
      <c r="GW24" s="116">
        <f t="shared" si="124"/>
        <v>0</v>
      </c>
      <c r="GX24" s="116">
        <f t="shared" si="125"/>
        <v>0</v>
      </c>
      <c r="GY24" s="116">
        <f t="shared" si="126"/>
        <v>0</v>
      </c>
      <c r="GZ24" s="116">
        <f t="shared" si="127"/>
        <v>0</v>
      </c>
      <c r="HA24" s="116">
        <f t="shared" si="128"/>
        <v>0</v>
      </c>
      <c r="HB24" s="116">
        <f t="shared" si="129"/>
        <v>0</v>
      </c>
      <c r="HC24" s="116">
        <f t="shared" si="130"/>
        <v>0</v>
      </c>
      <c r="HD24" s="116">
        <f t="shared" si="131"/>
        <v>0</v>
      </c>
      <c r="HE24" s="116">
        <f t="shared" si="132"/>
        <v>0</v>
      </c>
      <c r="HF24" s="116">
        <f t="shared" si="133"/>
        <v>0</v>
      </c>
      <c r="HG24" s="258"/>
      <c r="HH24" s="258"/>
      <c r="HI24" s="260">
        <f t="shared" si="134"/>
        <v>0</v>
      </c>
      <c r="HJ24" s="240"/>
      <c r="HK24" s="242"/>
      <c r="HL24" s="241">
        <f t="shared" si="135"/>
        <v>0</v>
      </c>
      <c r="HM24" s="243">
        <f t="shared" si="136"/>
        <v>0</v>
      </c>
      <c r="HN24" s="243">
        <f t="shared" si="137"/>
        <v>0</v>
      </c>
      <c r="HO24" s="247">
        <f t="shared" si="138"/>
        <v>0</v>
      </c>
      <c r="HP24" s="261">
        <f t="shared" si="139"/>
        <v>0</v>
      </c>
      <c r="HQ24" s="43"/>
      <c r="HR24" s="250"/>
      <c r="HS24" s="301"/>
      <c r="HT24" s="301"/>
      <c r="HU24" s="316">
        <f t="shared" si="140"/>
        <v>0</v>
      </c>
      <c r="HV24" s="317">
        <f t="shared" si="141"/>
        <v>0</v>
      </c>
      <c r="HW24" s="318"/>
      <c r="HX24" s="319"/>
      <c r="HY24" s="319"/>
      <c r="HZ24" s="320" t="str">
        <f t="shared" si="142"/>
        <v/>
      </c>
      <c r="IA24" s="321">
        <f>IF(OR(AND(1&lt;=HZ24,HZ24&lt;=3),HZ24=6),VLOOKUP(HZ24,'（様式１号）３整理番号表'!$J$5:$K$59,2,FALSE),0)</f>
        <v>0</v>
      </c>
      <c r="IB24" s="321">
        <f>IF(OR(HZ24=4,HZ24=7),VLOOKUP(HZ24,'（様式１号）３整理番号表'!$J$5:$K$59,2,FALSE),0)</f>
        <v>0</v>
      </c>
      <c r="IC24" s="321">
        <f>IF(HZ24=5,VLOOKUP(HZ24,'（様式１号）３整理番号表'!$J$5:$K$59,2,FALSE),0)</f>
        <v>0</v>
      </c>
      <c r="ID24" s="321">
        <f>IF(AND(8&lt;=HZ24,HZ24&lt;=13),VLOOKUP(HZ24,'（様式１号）３整理番号表'!$J$5:$K$59,2,FALSE),0)</f>
        <v>0</v>
      </c>
      <c r="IE24" s="320">
        <f t="shared" si="143"/>
        <v>0</v>
      </c>
      <c r="IF24" s="320">
        <f t="shared" si="144"/>
        <v>0</v>
      </c>
      <c r="IG24" s="320">
        <f t="shared" si="145"/>
        <v>0</v>
      </c>
      <c r="IH24" s="320">
        <f t="shared" si="146"/>
        <v>0</v>
      </c>
      <c r="II24" s="320">
        <f t="shared" si="147"/>
        <v>0</v>
      </c>
      <c r="IJ24" s="320">
        <f t="shared" si="148"/>
        <v>0</v>
      </c>
      <c r="IK24" s="320">
        <f t="shared" si="149"/>
        <v>0</v>
      </c>
      <c r="IL24" s="320">
        <f t="shared" si="150"/>
        <v>0</v>
      </c>
      <c r="IM24" s="320">
        <f t="shared" si="151"/>
        <v>0</v>
      </c>
      <c r="IN24" s="320">
        <f t="shared" si="152"/>
        <v>0</v>
      </c>
      <c r="IO24" s="320">
        <f t="shared" si="153"/>
        <v>0</v>
      </c>
      <c r="IP24" s="320">
        <f t="shared" si="154"/>
        <v>0</v>
      </c>
      <c r="IQ24" s="320">
        <f t="shared" si="155"/>
        <v>0</v>
      </c>
      <c r="IR24" s="320">
        <f t="shared" si="156"/>
        <v>0</v>
      </c>
      <c r="IS24" s="320">
        <f t="shared" si="157"/>
        <v>0</v>
      </c>
      <c r="IT24" s="320">
        <f t="shared" si="158"/>
        <v>0</v>
      </c>
      <c r="IU24" s="320">
        <f t="shared" si="159"/>
        <v>0</v>
      </c>
      <c r="IV24" s="43"/>
      <c r="IW24" s="43"/>
      <c r="IX24" s="249"/>
      <c r="IY24" s="92">
        <f t="shared" si="160"/>
        <v>0</v>
      </c>
      <c r="IZ24" s="93" t="e">
        <f>VLOOKUP(IY24,'（様式１号）３整理番号表'!$B$6:$H$12,2,FALSE)</f>
        <v>#N/A</v>
      </c>
      <c r="JA24" s="91">
        <f t="shared" si="161"/>
        <v>0</v>
      </c>
      <c r="JB24" s="91">
        <f t="shared" si="162"/>
        <v>0</v>
      </c>
      <c r="JC24" s="91">
        <f t="shared" si="163"/>
        <v>0</v>
      </c>
      <c r="JD24" s="91">
        <f t="shared" si="164"/>
        <v>0</v>
      </c>
      <c r="JE24" s="91">
        <f t="shared" si="165"/>
        <v>0</v>
      </c>
      <c r="JF24" s="91">
        <f t="shared" si="166"/>
        <v>0</v>
      </c>
      <c r="JG24" s="91">
        <f t="shared" si="167"/>
        <v>0</v>
      </c>
      <c r="JH24" s="91" t="str">
        <f t="shared" si="168"/>
        <v>○</v>
      </c>
      <c r="JI24" s="301" cm="1">
        <f t="array" ref="JI24">IF($KP24=1,INDEX($BS24:$CP24,1,MATCH("Ⅰ⑤",$BS24:$CP24,0)+2),0)</f>
        <v>0</v>
      </c>
      <c r="JJ24" s="301" cm="1">
        <f t="array" ref="JJ24">IF($KP24=1,INDEX($BS24:$CP24,1,MATCH("Ⅰ⑤",$BS24:$CP24,0)+5),0)</f>
        <v>0</v>
      </c>
      <c r="JK24" s="117" t="str">
        <f t="shared" si="169"/>
        <v/>
      </c>
      <c r="JL24" s="117" t="str">
        <f t="shared" si="170"/>
        <v/>
      </c>
      <c r="JM24" s="118">
        <f t="shared" si="171"/>
        <v>0</v>
      </c>
      <c r="JN24" s="91" t="str">
        <f t="shared" si="172"/>
        <v/>
      </c>
      <c r="JO24" s="119" cm="1">
        <f t="array" ref="JO24">IF(KT24=1,INDEX($BK24:$CP24,1,MATCH("Ⅰ⑥",$BK24:$CP24,0)+7),0)</f>
        <v>0</v>
      </c>
      <c r="JP24" s="118">
        <f t="shared" si="173"/>
        <v>0</v>
      </c>
      <c r="JQ24" s="91">
        <f t="shared" si="174"/>
        <v>0</v>
      </c>
      <c r="JR24" s="90">
        <f t="shared" si="175"/>
        <v>0</v>
      </c>
      <c r="JS24" s="91">
        <f t="shared" si="176"/>
        <v>0</v>
      </c>
      <c r="JT24" s="91">
        <f t="shared" si="177"/>
        <v>0</v>
      </c>
      <c r="JU24" s="91">
        <f t="shared" si="178"/>
        <v>0</v>
      </c>
      <c r="JV24" s="91">
        <f t="shared" si="179"/>
        <v>0</v>
      </c>
      <c r="JW24" s="91">
        <f t="shared" si="180"/>
        <v>0</v>
      </c>
      <c r="JX24" s="91">
        <f t="shared" si="181"/>
        <v>0</v>
      </c>
      <c r="JY24" s="91">
        <f t="shared" si="182"/>
        <v>0</v>
      </c>
      <c r="JZ24" s="91">
        <f t="shared" si="183"/>
        <v>0</v>
      </c>
      <c r="KA24" s="91">
        <f t="shared" si="184"/>
        <v>0</v>
      </c>
      <c r="KB24" s="120">
        <f t="shared" si="185"/>
        <v>0</v>
      </c>
      <c r="KC24" s="121">
        <f t="shared" si="186"/>
        <v>0</v>
      </c>
      <c r="KD24" s="122" t="str">
        <f t="shared" si="187"/>
        <v/>
      </c>
      <c r="KE24" s="122" t="e">
        <f t="shared" si="188"/>
        <v>#VALUE!</v>
      </c>
      <c r="KF24" s="121">
        <f t="shared" si="189"/>
        <v>0</v>
      </c>
      <c r="KG24" s="121">
        <f t="shared" si="190"/>
        <v>0</v>
      </c>
      <c r="KH24" s="123" t="e">
        <f t="shared" si="191"/>
        <v>#VALUE!</v>
      </c>
      <c r="KI24" s="91" t="e">
        <f t="shared" si="192"/>
        <v>#VALUE!</v>
      </c>
      <c r="KJ24" s="122">
        <f t="shared" si="193"/>
        <v>0</v>
      </c>
      <c r="KK24" s="122">
        <f>IF(I24=1,SUMIFS($AN$10:$AN$330,$E$10:$E$330,E24),0)</f>
        <v>0</v>
      </c>
      <c r="KL24" s="91">
        <f t="shared" si="194"/>
        <v>0</v>
      </c>
      <c r="KM24" s="175" t="e">
        <f t="shared" si="195"/>
        <v>#VALUE!</v>
      </c>
      <c r="KN24" s="56"/>
      <c r="KO24" s="177">
        <f t="shared" si="196"/>
        <v>0</v>
      </c>
      <c r="KP24" s="91">
        <f t="shared" si="196"/>
        <v>0</v>
      </c>
      <c r="KQ24" s="91">
        <f t="shared" si="196"/>
        <v>0</v>
      </c>
      <c r="KR24" s="91">
        <f t="shared" si="196"/>
        <v>0</v>
      </c>
      <c r="KS24" s="91">
        <f t="shared" si="196"/>
        <v>0</v>
      </c>
      <c r="KT24" s="91">
        <f t="shared" si="196"/>
        <v>0</v>
      </c>
      <c r="KU24" s="91">
        <f t="shared" si="196"/>
        <v>0</v>
      </c>
      <c r="KV24" s="91">
        <f t="shared" si="196"/>
        <v>0</v>
      </c>
      <c r="KW24" s="91">
        <f t="shared" si="196"/>
        <v>0</v>
      </c>
      <c r="KX24" s="91">
        <f t="shared" si="196"/>
        <v>0</v>
      </c>
      <c r="KY24" s="91">
        <f t="shared" si="196"/>
        <v>0</v>
      </c>
      <c r="KZ24" s="91">
        <f t="shared" si="196"/>
        <v>0</v>
      </c>
      <c r="LA24" s="175">
        <f t="shared" si="196"/>
        <v>0</v>
      </c>
      <c r="LB24" s="43"/>
      <c r="LC24" s="177">
        <f t="shared" si="197"/>
        <v>0</v>
      </c>
      <c r="LD24" s="91">
        <f t="shared" si="198"/>
        <v>0</v>
      </c>
      <c r="LE24" s="91">
        <f t="shared" si="199"/>
        <v>0</v>
      </c>
      <c r="LF24" s="91">
        <f t="shared" si="200"/>
        <v>0</v>
      </c>
      <c r="LG24" s="91">
        <f t="shared" si="201"/>
        <v>0</v>
      </c>
      <c r="LH24" s="91">
        <f t="shared" si="202"/>
        <v>0</v>
      </c>
      <c r="LI24" s="91">
        <f t="shared" si="203"/>
        <v>0</v>
      </c>
      <c r="LJ24" s="91">
        <f t="shared" si="204"/>
        <v>0</v>
      </c>
      <c r="LK24" s="91">
        <f t="shared" si="205"/>
        <v>0</v>
      </c>
      <c r="LL24" s="91">
        <f t="shared" si="206"/>
        <v>0</v>
      </c>
      <c r="LM24" s="175">
        <f t="shared" si="207"/>
        <v>0</v>
      </c>
    </row>
    <row r="25" spans="1:325" s="20" customFormat="1" ht="24" customHeight="1">
      <c r="A25" s="43">
        <f t="shared" si="60"/>
        <v>0</v>
      </c>
      <c r="B25" s="43">
        <f t="shared" si="61"/>
        <v>0</v>
      </c>
      <c r="C25" s="43">
        <f t="shared" si="62"/>
        <v>0</v>
      </c>
      <c r="D25" s="43">
        <f t="shared" si="63"/>
        <v>0</v>
      </c>
      <c r="E25" s="43">
        <f t="shared" si="64"/>
        <v>0</v>
      </c>
      <c r="F25" s="43">
        <f t="shared" si="1"/>
        <v>0</v>
      </c>
      <c r="G25" s="43">
        <f t="shared" si="65"/>
        <v>0</v>
      </c>
      <c r="H25" s="43">
        <f t="shared" si="66"/>
        <v>0</v>
      </c>
      <c r="I25" s="43">
        <f t="shared" si="67"/>
        <v>0</v>
      </c>
      <c r="J25" s="43">
        <f t="shared" si="2"/>
        <v>0</v>
      </c>
      <c r="K25" s="86">
        <f t="shared" si="68"/>
        <v>0</v>
      </c>
      <c r="L25" s="206"/>
      <c r="M25" s="205"/>
      <c r="N25" s="207"/>
      <c r="O25" s="306"/>
      <c r="P25" s="224"/>
      <c r="Q25" s="250"/>
      <c r="R25" s="250"/>
      <c r="S25" s="225"/>
      <c r="T25" s="225"/>
      <c r="U25" s="109"/>
      <c r="V25" s="89"/>
      <c r="W25" s="196">
        <f>IF(I25=1,IF(P25=1,IF(OR((AND(OR(T25=1,T25=2,8&lt;=T25,T25&lt;=14),HT25&gt;=20)),(AND(OR(T25=3,T25=6),HT25&gt;=5)),(AND(T25=5,HT25&gt;=3)),(AND(OR(T25=4,T25=7),HT25&gt;=1))),1,0),0),IF(E25&gt;=1,SUMIFS(W$10:W$328,E$10:E$328,E25,I$10:I$328,1),0))</f>
        <v>0</v>
      </c>
      <c r="X25" s="226"/>
      <c r="Y25" s="187"/>
      <c r="Z25" s="99">
        <f t="shared" si="69"/>
        <v>0</v>
      </c>
      <c r="AA25" s="99">
        <f t="shared" si="70"/>
        <v>0</v>
      </c>
      <c r="AB25" s="263">
        <f t="shared" si="71"/>
        <v>0</v>
      </c>
      <c r="AC25" s="265"/>
      <c r="AD25" s="91"/>
      <c r="AE25" s="89"/>
      <c r="AF25" s="251"/>
      <c r="AG25" s="252"/>
      <c r="AH25" s="120"/>
      <c r="AI25" s="253"/>
      <c r="AJ25" s="231"/>
      <c r="AK25" s="229"/>
      <c r="AL25" s="185"/>
      <c r="AM25" s="254"/>
      <c r="AN25" s="201">
        <f t="shared" si="5"/>
        <v>0</v>
      </c>
      <c r="AO25" s="255"/>
      <c r="AP25" s="201">
        <f t="shared" si="6"/>
        <v>0</v>
      </c>
      <c r="AQ25" s="255"/>
      <c r="AR25" s="255"/>
      <c r="AS25" s="183"/>
      <c r="AT25" s="100" t="str">
        <f t="shared" si="7"/>
        <v/>
      </c>
      <c r="AU25" s="184" t="str">
        <f t="shared" si="8"/>
        <v/>
      </c>
      <c r="AV25" s="185"/>
      <c r="AW25" s="234"/>
      <c r="AX25" s="272"/>
      <c r="AY25" s="101"/>
      <c r="AZ25" s="102">
        <f t="shared" si="9"/>
        <v>0</v>
      </c>
      <c r="BA25" s="102">
        <f t="shared" si="10"/>
        <v>0</v>
      </c>
      <c r="BB25" s="116" t="str">
        <f t="shared" si="11"/>
        <v/>
      </c>
      <c r="BC25" s="103"/>
      <c r="BD25" s="256"/>
      <c r="BE25" s="256"/>
      <c r="BF25" s="256"/>
      <c r="BG25" s="256"/>
      <c r="BH25" s="104" t="str">
        <f>IF(BB25&lt;&gt;"",VLOOKUP(BB25,'（様式１号）３整理番号表'!$U$4:$W$17,3,FALSE),"")</f>
        <v/>
      </c>
      <c r="BI25" s="238">
        <f t="shared" si="72"/>
        <v>0</v>
      </c>
      <c r="BJ25" s="256">
        <f t="shared" si="73"/>
        <v>0</v>
      </c>
      <c r="BK25" s="105"/>
      <c r="BL25" s="103"/>
      <c r="BM25" s="256"/>
      <c r="BN25" s="256"/>
      <c r="BO25" s="256"/>
      <c r="BP25" s="256"/>
      <c r="BQ25" s="104" t="str">
        <f>IF(BK25&lt;&gt;"",VLOOKUP(BK25,'（様式１号）３整理番号表'!$U$4:$W$12,3,FALSE),"")</f>
        <v/>
      </c>
      <c r="BR25" s="238">
        <f t="shared" si="74"/>
        <v>0</v>
      </c>
      <c r="BS25" s="105"/>
      <c r="BT25" s="103"/>
      <c r="BU25" s="256"/>
      <c r="BV25" s="256"/>
      <c r="BW25" s="256"/>
      <c r="BX25" s="256"/>
      <c r="BY25" s="104" t="str">
        <f>IF(BS25&lt;&gt;"",VLOOKUP(BS25,'（様式１号）３整理番号表'!$U$4:$W$12,3,FALSE),"")</f>
        <v/>
      </c>
      <c r="BZ25" s="238">
        <f t="shared" si="75"/>
        <v>0</v>
      </c>
      <c r="CA25" s="105"/>
      <c r="CB25" s="103"/>
      <c r="CC25" s="275"/>
      <c r="CD25" s="275"/>
      <c r="CE25" s="275"/>
      <c r="CF25" s="275"/>
      <c r="CG25" s="104" t="str">
        <f>IF(CA25&lt;&gt;"",VLOOKUP(CA25,'（様式１号）３整理番号表'!$U$4:$W$12,3,FALSE),"")</f>
        <v/>
      </c>
      <c r="CH25" s="202">
        <f t="shared" si="76"/>
        <v>0</v>
      </c>
      <c r="CI25" s="105"/>
      <c r="CJ25" s="103"/>
      <c r="CK25" s="235"/>
      <c r="CL25" s="235"/>
      <c r="CM25" s="235"/>
      <c r="CN25" s="235"/>
      <c r="CO25" s="104" t="str">
        <f>IF(CI25&lt;&gt;"",VLOOKUP(CI25,'（様式１号）３整理番号表'!$U$4:$W$12,3,FALSE),"")</f>
        <v/>
      </c>
      <c r="CP25" s="202">
        <f t="shared" si="77"/>
        <v>0</v>
      </c>
      <c r="CQ25" s="116">
        <f t="shared" si="78"/>
        <v>0</v>
      </c>
      <c r="CR25" s="116">
        <f t="shared" si="79"/>
        <v>0</v>
      </c>
      <c r="CS25" s="116">
        <f t="shared" si="80"/>
        <v>0</v>
      </c>
      <c r="CT25" s="116">
        <f t="shared" si="81"/>
        <v>0</v>
      </c>
      <c r="CU25" s="116">
        <f t="shared" si="82"/>
        <v>0</v>
      </c>
      <c r="CV25" s="116">
        <f t="shared" si="83"/>
        <v>0</v>
      </c>
      <c r="CW25" s="116">
        <f t="shared" si="84"/>
        <v>0</v>
      </c>
      <c r="CX25" s="116">
        <f t="shared" si="85"/>
        <v>0</v>
      </c>
      <c r="CY25" s="116">
        <f t="shared" si="86"/>
        <v>0</v>
      </c>
      <c r="CZ25" s="116">
        <f t="shared" si="87"/>
        <v>0</v>
      </c>
      <c r="DA25" s="116">
        <f t="shared" si="88"/>
        <v>0</v>
      </c>
      <c r="DB25" s="116">
        <f t="shared" si="89"/>
        <v>0</v>
      </c>
      <c r="DC25" s="190"/>
      <c r="DD25" s="190" t="s">
        <v>40</v>
      </c>
      <c r="DE25" s="190" t="s">
        <v>40</v>
      </c>
      <c r="DF25" s="190" t="s">
        <v>40</v>
      </c>
      <c r="DG25" s="190"/>
      <c r="DH25" s="236">
        <f t="shared" si="90"/>
        <v>0</v>
      </c>
      <c r="DI25" s="236">
        <f t="shared" si="91"/>
        <v>0</v>
      </c>
      <c r="DJ25" s="236">
        <f t="shared" si="92"/>
        <v>0</v>
      </c>
      <c r="DK25" s="236">
        <f t="shared" si="93"/>
        <v>0</v>
      </c>
      <c r="DL25" s="236">
        <f t="shared" si="94"/>
        <v>0</v>
      </c>
      <c r="DM25" s="236">
        <f t="shared" si="95"/>
        <v>0</v>
      </c>
      <c r="DN25" s="236">
        <f t="shared" si="96"/>
        <v>0</v>
      </c>
      <c r="DO25" s="236">
        <f t="shared" si="97"/>
        <v>0</v>
      </c>
      <c r="DP25" s="191">
        <f t="shared" si="98"/>
        <v>0</v>
      </c>
      <c r="DQ25" s="191">
        <f t="shared" si="99"/>
        <v>0</v>
      </c>
      <c r="DR25" s="89"/>
      <c r="DS25" s="89"/>
      <c r="DT25" s="89"/>
      <c r="DU25" s="89"/>
      <c r="DV25" s="89"/>
      <c r="DW25" s="89"/>
      <c r="DX25" s="89"/>
      <c r="DY25" s="89"/>
      <c r="DZ25" s="89"/>
      <c r="EA25" s="257"/>
      <c r="EB25" s="89"/>
      <c r="EC25" s="89"/>
      <c r="ED25" s="89"/>
      <c r="EE25" s="89"/>
      <c r="EF25" s="89"/>
      <c r="EG25" s="89"/>
      <c r="EH25" s="287"/>
      <c r="EI25" s="287"/>
      <c r="EJ25" s="238">
        <f t="shared" si="100"/>
        <v>0</v>
      </c>
      <c r="EK25" s="239">
        <f t="shared" si="101"/>
        <v>0</v>
      </c>
      <c r="EL25" s="287"/>
      <c r="EM25" s="287"/>
      <c r="EN25" s="238">
        <f t="shared" si="102"/>
        <v>0</v>
      </c>
      <c r="EO25" s="287"/>
      <c r="EP25" s="287"/>
      <c r="EQ25" s="238">
        <f t="shared" si="103"/>
        <v>0</v>
      </c>
      <c r="ER25" s="239">
        <f t="shared" si="104"/>
        <v>0</v>
      </c>
      <c r="ES25" s="240"/>
      <c r="ET25" s="241">
        <f t="shared" si="105"/>
        <v>0</v>
      </c>
      <c r="EU25" s="242"/>
      <c r="EV25" s="243">
        <f t="shared" si="106"/>
        <v>0</v>
      </c>
      <c r="EW25" s="243">
        <f t="shared" si="107"/>
        <v>0</v>
      </c>
      <c r="EX25" s="243">
        <f t="shared" si="108"/>
        <v>0</v>
      </c>
      <c r="EY25" s="312">
        <f t="shared" si="109"/>
        <v>0</v>
      </c>
      <c r="EZ25" s="314">
        <f t="shared" si="13"/>
        <v>0</v>
      </c>
      <c r="FA25" s="314">
        <f t="shared" si="14"/>
        <v>0</v>
      </c>
      <c r="FB25" s="314">
        <f t="shared" si="15"/>
        <v>0</v>
      </c>
      <c r="FC25" s="314">
        <f t="shared" si="16"/>
        <v>0</v>
      </c>
      <c r="FD25" s="314">
        <f t="shared" si="17"/>
        <v>0</v>
      </c>
      <c r="FE25" s="314">
        <f t="shared" si="18"/>
        <v>0</v>
      </c>
      <c r="FF25" s="314">
        <f t="shared" si="19"/>
        <v>0</v>
      </c>
      <c r="FG25" s="314">
        <f t="shared" si="20"/>
        <v>0</v>
      </c>
      <c r="FH25" s="314">
        <f t="shared" si="21"/>
        <v>0</v>
      </c>
      <c r="FI25" s="314">
        <f t="shared" si="22"/>
        <v>0</v>
      </c>
      <c r="FJ25" s="112">
        <f t="shared" si="23"/>
        <v>0</v>
      </c>
      <c r="FK25" s="112">
        <f t="shared" si="24"/>
        <v>0</v>
      </c>
      <c r="FL25" s="112">
        <f t="shared" si="25"/>
        <v>0</v>
      </c>
      <c r="FM25" s="112">
        <f t="shared" si="26"/>
        <v>0</v>
      </c>
      <c r="FN25" s="112">
        <f t="shared" si="27"/>
        <v>0</v>
      </c>
      <c r="FO25" s="112">
        <f t="shared" si="28"/>
        <v>0</v>
      </c>
      <c r="FP25" s="112">
        <f t="shared" si="29"/>
        <v>0</v>
      </c>
      <c r="FQ25" s="112">
        <f t="shared" si="30"/>
        <v>0</v>
      </c>
      <c r="FR25" s="112">
        <f t="shared" si="31"/>
        <v>0</v>
      </c>
      <c r="FS25" s="112">
        <f t="shared" si="32"/>
        <v>0</v>
      </c>
      <c r="FT25" s="292"/>
      <c r="FU25" s="293"/>
      <c r="FV25" s="293"/>
      <c r="FW25" s="293"/>
      <c r="FX25" s="292"/>
      <c r="FY25" s="259">
        <f t="shared" si="110"/>
        <v>0</v>
      </c>
      <c r="FZ25" s="259">
        <f t="shared" si="111"/>
        <v>0</v>
      </c>
      <c r="GA25" s="309">
        <f t="shared" si="112"/>
        <v>0</v>
      </c>
      <c r="GB25" s="99">
        <f t="shared" si="33"/>
        <v>0</v>
      </c>
      <c r="GC25" s="99">
        <f t="shared" si="34"/>
        <v>0</v>
      </c>
      <c r="GD25" s="99">
        <f t="shared" si="35"/>
        <v>0</v>
      </c>
      <c r="GE25" s="99">
        <f t="shared" si="36"/>
        <v>0</v>
      </c>
      <c r="GF25" s="99">
        <f t="shared" si="37"/>
        <v>0</v>
      </c>
      <c r="GG25" s="99">
        <f t="shared" si="38"/>
        <v>0</v>
      </c>
      <c r="GH25" s="99">
        <f t="shared" si="39"/>
        <v>0</v>
      </c>
      <c r="GI25" s="99">
        <f t="shared" si="40"/>
        <v>0</v>
      </c>
      <c r="GJ25" s="99">
        <f t="shared" si="41"/>
        <v>0</v>
      </c>
      <c r="GK25" s="99">
        <f t="shared" si="42"/>
        <v>0</v>
      </c>
      <c r="GL25" s="116">
        <f t="shared" si="113"/>
        <v>0</v>
      </c>
      <c r="GM25" s="116">
        <f t="shared" si="114"/>
        <v>0</v>
      </c>
      <c r="GN25" s="116">
        <f t="shared" si="115"/>
        <v>0</v>
      </c>
      <c r="GO25" s="116">
        <f t="shared" si="116"/>
        <v>0</v>
      </c>
      <c r="GP25" s="116">
        <f t="shared" si="117"/>
        <v>0</v>
      </c>
      <c r="GQ25" s="116">
        <f t="shared" si="118"/>
        <v>0</v>
      </c>
      <c r="GR25" s="116">
        <f t="shared" si="119"/>
        <v>0</v>
      </c>
      <c r="GS25" s="116">
        <f t="shared" si="120"/>
        <v>0</v>
      </c>
      <c r="GT25" s="116">
        <f t="shared" si="121"/>
        <v>0</v>
      </c>
      <c r="GU25" s="116">
        <f t="shared" si="122"/>
        <v>0</v>
      </c>
      <c r="GV25" s="116">
        <f t="shared" si="123"/>
        <v>0</v>
      </c>
      <c r="GW25" s="116">
        <f t="shared" si="124"/>
        <v>0</v>
      </c>
      <c r="GX25" s="116">
        <f t="shared" si="125"/>
        <v>0</v>
      </c>
      <c r="GY25" s="116">
        <f t="shared" si="126"/>
        <v>0</v>
      </c>
      <c r="GZ25" s="116">
        <f t="shared" si="127"/>
        <v>0</v>
      </c>
      <c r="HA25" s="116">
        <f t="shared" si="128"/>
        <v>0</v>
      </c>
      <c r="HB25" s="116">
        <f t="shared" si="129"/>
        <v>0</v>
      </c>
      <c r="HC25" s="116">
        <f t="shared" si="130"/>
        <v>0</v>
      </c>
      <c r="HD25" s="116">
        <f t="shared" si="131"/>
        <v>0</v>
      </c>
      <c r="HE25" s="116">
        <f t="shared" si="132"/>
        <v>0</v>
      </c>
      <c r="HF25" s="116">
        <f t="shared" si="133"/>
        <v>0</v>
      </c>
      <c r="HG25" s="258"/>
      <c r="HH25" s="258"/>
      <c r="HI25" s="260">
        <f t="shared" si="134"/>
        <v>0</v>
      </c>
      <c r="HJ25" s="240"/>
      <c r="HK25" s="242"/>
      <c r="HL25" s="241">
        <f t="shared" si="135"/>
        <v>0</v>
      </c>
      <c r="HM25" s="243">
        <f t="shared" si="136"/>
        <v>0</v>
      </c>
      <c r="HN25" s="243">
        <f t="shared" si="137"/>
        <v>0</v>
      </c>
      <c r="HO25" s="247">
        <f t="shared" si="138"/>
        <v>0</v>
      </c>
      <c r="HP25" s="261">
        <f t="shared" si="139"/>
        <v>0</v>
      </c>
      <c r="HQ25" s="43"/>
      <c r="HR25" s="250"/>
      <c r="HS25" s="301"/>
      <c r="HT25" s="301"/>
      <c r="HU25" s="316">
        <f t="shared" si="140"/>
        <v>0</v>
      </c>
      <c r="HV25" s="317">
        <f t="shared" si="141"/>
        <v>0</v>
      </c>
      <c r="HW25" s="318"/>
      <c r="HX25" s="319"/>
      <c r="HY25" s="319"/>
      <c r="HZ25" s="320" t="str">
        <f t="shared" si="142"/>
        <v/>
      </c>
      <c r="IA25" s="321">
        <f>IF(OR(AND(1&lt;=HZ25,HZ25&lt;=3),HZ25=6),VLOOKUP(HZ25,'（様式１号）３整理番号表'!$J$5:$K$59,2,FALSE),0)</f>
        <v>0</v>
      </c>
      <c r="IB25" s="321">
        <f>IF(OR(HZ25=4,HZ25=7),VLOOKUP(HZ25,'（様式１号）３整理番号表'!$J$5:$K$59,2,FALSE),0)</f>
        <v>0</v>
      </c>
      <c r="IC25" s="321">
        <f>IF(HZ25=5,VLOOKUP(HZ25,'（様式１号）３整理番号表'!$J$5:$K$59,2,FALSE),0)</f>
        <v>0</v>
      </c>
      <c r="ID25" s="321">
        <f>IF(AND(8&lt;=HZ25,HZ25&lt;=13),VLOOKUP(HZ25,'（様式１号）３整理番号表'!$J$5:$K$59,2,FALSE),0)</f>
        <v>0</v>
      </c>
      <c r="IE25" s="320">
        <f t="shared" si="143"/>
        <v>0</v>
      </c>
      <c r="IF25" s="320">
        <f t="shared" si="144"/>
        <v>0</v>
      </c>
      <c r="IG25" s="320">
        <f t="shared" si="145"/>
        <v>0</v>
      </c>
      <c r="IH25" s="320">
        <f t="shared" si="146"/>
        <v>0</v>
      </c>
      <c r="II25" s="320">
        <f t="shared" si="147"/>
        <v>0</v>
      </c>
      <c r="IJ25" s="320">
        <f t="shared" si="148"/>
        <v>0</v>
      </c>
      <c r="IK25" s="320">
        <f t="shared" si="149"/>
        <v>0</v>
      </c>
      <c r="IL25" s="320">
        <f t="shared" si="150"/>
        <v>0</v>
      </c>
      <c r="IM25" s="320">
        <f t="shared" si="151"/>
        <v>0</v>
      </c>
      <c r="IN25" s="320">
        <f t="shared" si="152"/>
        <v>0</v>
      </c>
      <c r="IO25" s="320">
        <f t="shared" si="153"/>
        <v>0</v>
      </c>
      <c r="IP25" s="320">
        <f t="shared" si="154"/>
        <v>0</v>
      </c>
      <c r="IQ25" s="320">
        <f t="shared" si="155"/>
        <v>0</v>
      </c>
      <c r="IR25" s="320">
        <f t="shared" si="156"/>
        <v>0</v>
      </c>
      <c r="IS25" s="320">
        <f t="shared" si="157"/>
        <v>0</v>
      </c>
      <c r="IT25" s="320">
        <f t="shared" si="158"/>
        <v>0</v>
      </c>
      <c r="IU25" s="320">
        <f t="shared" si="159"/>
        <v>0</v>
      </c>
      <c r="IV25" s="43"/>
      <c r="IW25" s="43"/>
      <c r="IX25" s="249"/>
      <c r="IY25" s="92">
        <f t="shared" si="160"/>
        <v>0</v>
      </c>
      <c r="IZ25" s="93" t="e">
        <f>VLOOKUP(IY25,'（様式１号）３整理番号表'!$B$6:$H$12,2,FALSE)</f>
        <v>#N/A</v>
      </c>
      <c r="JA25" s="91">
        <f t="shared" si="161"/>
        <v>0</v>
      </c>
      <c r="JB25" s="91">
        <f t="shared" si="162"/>
        <v>0</v>
      </c>
      <c r="JC25" s="91">
        <f t="shared" si="163"/>
        <v>0</v>
      </c>
      <c r="JD25" s="91">
        <f t="shared" si="164"/>
        <v>0</v>
      </c>
      <c r="JE25" s="91">
        <f t="shared" si="165"/>
        <v>0</v>
      </c>
      <c r="JF25" s="91">
        <f t="shared" si="166"/>
        <v>0</v>
      </c>
      <c r="JG25" s="91">
        <f t="shared" si="167"/>
        <v>0</v>
      </c>
      <c r="JH25" s="91" t="str">
        <f t="shared" si="168"/>
        <v>○</v>
      </c>
      <c r="JI25" s="301" cm="1">
        <f t="array" ref="JI25">IF($KP25=1,INDEX($BS25:$CP25,1,MATCH("Ⅰ⑤",$BS25:$CP25,0)+2),0)</f>
        <v>0</v>
      </c>
      <c r="JJ25" s="301" cm="1">
        <f t="array" ref="JJ25">IF($KP25=1,INDEX($BS25:$CP25,1,MATCH("Ⅰ⑤",$BS25:$CP25,0)+5),0)</f>
        <v>0</v>
      </c>
      <c r="JK25" s="117" t="str">
        <f t="shared" si="169"/>
        <v/>
      </c>
      <c r="JL25" s="117" t="str">
        <f t="shared" si="170"/>
        <v/>
      </c>
      <c r="JM25" s="118">
        <f t="shared" si="171"/>
        <v>0</v>
      </c>
      <c r="JN25" s="91" t="str">
        <f t="shared" si="172"/>
        <v/>
      </c>
      <c r="JO25" s="119" cm="1">
        <f t="array" ref="JO25">IF(KT25=1,INDEX($BK25:$CP25,1,MATCH("Ⅰ⑥",$BK25:$CP25,0)+7),0)</f>
        <v>0</v>
      </c>
      <c r="JP25" s="118">
        <f t="shared" si="173"/>
        <v>0</v>
      </c>
      <c r="JQ25" s="91">
        <f t="shared" si="174"/>
        <v>0</v>
      </c>
      <c r="JR25" s="90">
        <f t="shared" si="175"/>
        <v>0</v>
      </c>
      <c r="JS25" s="91">
        <f t="shared" si="176"/>
        <v>0</v>
      </c>
      <c r="JT25" s="91">
        <f t="shared" si="177"/>
        <v>0</v>
      </c>
      <c r="JU25" s="91">
        <f t="shared" si="178"/>
        <v>0</v>
      </c>
      <c r="JV25" s="91">
        <f t="shared" si="179"/>
        <v>0</v>
      </c>
      <c r="JW25" s="91">
        <f t="shared" si="180"/>
        <v>0</v>
      </c>
      <c r="JX25" s="91">
        <f t="shared" si="181"/>
        <v>0</v>
      </c>
      <c r="JY25" s="91">
        <f t="shared" si="182"/>
        <v>0</v>
      </c>
      <c r="JZ25" s="91">
        <f t="shared" si="183"/>
        <v>0</v>
      </c>
      <c r="KA25" s="91">
        <f t="shared" si="184"/>
        <v>0</v>
      </c>
      <c r="KB25" s="120">
        <f t="shared" si="185"/>
        <v>0</v>
      </c>
      <c r="KC25" s="121">
        <f t="shared" si="186"/>
        <v>0</v>
      </c>
      <c r="KD25" s="122" t="str">
        <f t="shared" si="187"/>
        <v/>
      </c>
      <c r="KE25" s="122" t="e">
        <f t="shared" si="188"/>
        <v>#VALUE!</v>
      </c>
      <c r="KF25" s="121">
        <f t="shared" si="189"/>
        <v>0</v>
      </c>
      <c r="KG25" s="121">
        <f t="shared" si="190"/>
        <v>0</v>
      </c>
      <c r="KH25" s="123" t="e">
        <f t="shared" si="191"/>
        <v>#VALUE!</v>
      </c>
      <c r="KI25" s="91" t="e">
        <f t="shared" si="192"/>
        <v>#VALUE!</v>
      </c>
      <c r="KJ25" s="122">
        <f t="shared" si="193"/>
        <v>0</v>
      </c>
      <c r="KK25" s="122">
        <f>IF(I25=1,SUMIFS($AN$10:$AN$330,$E$10:$E$330,E25),0)</f>
        <v>0</v>
      </c>
      <c r="KL25" s="91">
        <f t="shared" si="194"/>
        <v>0</v>
      </c>
      <c r="KM25" s="175" t="e">
        <f t="shared" si="195"/>
        <v>#VALUE!</v>
      </c>
      <c r="KN25" s="56"/>
      <c r="KO25" s="177">
        <f t="shared" si="196"/>
        <v>0</v>
      </c>
      <c r="KP25" s="91">
        <f t="shared" si="196"/>
        <v>0</v>
      </c>
      <c r="KQ25" s="91">
        <f t="shared" si="196"/>
        <v>0</v>
      </c>
      <c r="KR25" s="91">
        <f t="shared" si="196"/>
        <v>0</v>
      </c>
      <c r="KS25" s="91">
        <f t="shared" si="196"/>
        <v>0</v>
      </c>
      <c r="KT25" s="91">
        <f t="shared" si="196"/>
        <v>0</v>
      </c>
      <c r="KU25" s="91">
        <f t="shared" si="196"/>
        <v>0</v>
      </c>
      <c r="KV25" s="91">
        <f t="shared" si="196"/>
        <v>0</v>
      </c>
      <c r="KW25" s="91">
        <f t="shared" si="196"/>
        <v>0</v>
      </c>
      <c r="KX25" s="91">
        <f t="shared" si="196"/>
        <v>0</v>
      </c>
      <c r="KY25" s="91">
        <f t="shared" si="196"/>
        <v>0</v>
      </c>
      <c r="KZ25" s="91">
        <f t="shared" si="196"/>
        <v>0</v>
      </c>
      <c r="LA25" s="175">
        <f t="shared" si="196"/>
        <v>0</v>
      </c>
      <c r="LB25" s="43"/>
      <c r="LC25" s="177">
        <f t="shared" si="197"/>
        <v>0</v>
      </c>
      <c r="LD25" s="91">
        <f t="shared" si="198"/>
        <v>0</v>
      </c>
      <c r="LE25" s="91">
        <f t="shared" si="199"/>
        <v>0</v>
      </c>
      <c r="LF25" s="91">
        <f t="shared" si="200"/>
        <v>0</v>
      </c>
      <c r="LG25" s="91">
        <f t="shared" si="201"/>
        <v>0</v>
      </c>
      <c r="LH25" s="91">
        <f t="shared" si="202"/>
        <v>0</v>
      </c>
      <c r="LI25" s="91">
        <f t="shared" si="203"/>
        <v>0</v>
      </c>
      <c r="LJ25" s="91">
        <f t="shared" si="204"/>
        <v>0</v>
      </c>
      <c r="LK25" s="91">
        <f t="shared" si="205"/>
        <v>0</v>
      </c>
      <c r="LL25" s="91">
        <f t="shared" si="206"/>
        <v>0</v>
      </c>
      <c r="LM25" s="175">
        <f t="shared" si="207"/>
        <v>0</v>
      </c>
    </row>
    <row r="26" spans="1:325" s="20" customFormat="1" ht="24" customHeight="1">
      <c r="A26" s="43">
        <f t="shared" si="60"/>
        <v>0</v>
      </c>
      <c r="B26" s="43">
        <f t="shared" si="61"/>
        <v>0</v>
      </c>
      <c r="C26" s="43">
        <f t="shared" si="62"/>
        <v>0</v>
      </c>
      <c r="D26" s="43">
        <f t="shared" si="63"/>
        <v>0</v>
      </c>
      <c r="E26" s="43">
        <f t="shared" si="64"/>
        <v>0</v>
      </c>
      <c r="F26" s="43">
        <f t="shared" si="1"/>
        <v>0</v>
      </c>
      <c r="G26" s="43">
        <f t="shared" si="65"/>
        <v>0</v>
      </c>
      <c r="H26" s="43">
        <f t="shared" si="66"/>
        <v>0</v>
      </c>
      <c r="I26" s="43">
        <f t="shared" si="67"/>
        <v>0</v>
      </c>
      <c r="J26" s="43">
        <f t="shared" si="2"/>
        <v>0</v>
      </c>
      <c r="K26" s="86">
        <f t="shared" si="68"/>
        <v>0</v>
      </c>
      <c r="L26" s="206"/>
      <c r="M26" s="205"/>
      <c r="N26" s="207"/>
      <c r="O26" s="306"/>
      <c r="P26" s="224"/>
      <c r="Q26" s="250"/>
      <c r="R26" s="250"/>
      <c r="S26" s="225"/>
      <c r="T26" s="225"/>
      <c r="U26" s="109"/>
      <c r="V26" s="89"/>
      <c r="W26" s="196">
        <f>IF(I26=1,IF(P26=1,IF(OR((AND(OR(T26=1,T26=2,8&lt;=T26,T26&lt;=14),HT26&gt;=20)),(AND(OR(T26=3,T26=6),HT26&gt;=5)),(AND(T26=5,HT26&gt;=3)),(AND(OR(T26=4,T26=7),HT26&gt;=1))),1,0),0),IF(E26&gt;=1,SUMIFS(W$10:W$328,E$10:E$328,E26,I$10:I$328,1),0))</f>
        <v>0</v>
      </c>
      <c r="X26" s="226"/>
      <c r="Y26" s="187"/>
      <c r="Z26" s="99">
        <f t="shared" si="69"/>
        <v>0</v>
      </c>
      <c r="AA26" s="99">
        <f t="shared" si="70"/>
        <v>0</v>
      </c>
      <c r="AB26" s="263">
        <f t="shared" si="71"/>
        <v>0</v>
      </c>
      <c r="AC26" s="265"/>
      <c r="AD26" s="91"/>
      <c r="AE26" s="89"/>
      <c r="AF26" s="251"/>
      <c r="AG26" s="252"/>
      <c r="AH26" s="120"/>
      <c r="AI26" s="253"/>
      <c r="AJ26" s="231"/>
      <c r="AK26" s="229"/>
      <c r="AL26" s="185"/>
      <c r="AM26" s="254"/>
      <c r="AN26" s="201">
        <f t="shared" si="5"/>
        <v>0</v>
      </c>
      <c r="AO26" s="255"/>
      <c r="AP26" s="201">
        <f t="shared" si="6"/>
        <v>0</v>
      </c>
      <c r="AQ26" s="255"/>
      <c r="AR26" s="255"/>
      <c r="AS26" s="183"/>
      <c r="AT26" s="100" t="str">
        <f t="shared" si="7"/>
        <v/>
      </c>
      <c r="AU26" s="184" t="str">
        <f t="shared" si="8"/>
        <v/>
      </c>
      <c r="AV26" s="185"/>
      <c r="AW26" s="234"/>
      <c r="AX26" s="272"/>
      <c r="AY26" s="101"/>
      <c r="AZ26" s="102">
        <f t="shared" si="9"/>
        <v>0</v>
      </c>
      <c r="BA26" s="102">
        <f t="shared" si="10"/>
        <v>0</v>
      </c>
      <c r="BB26" s="116" t="str">
        <f t="shared" si="11"/>
        <v/>
      </c>
      <c r="BC26" s="103"/>
      <c r="BD26" s="256"/>
      <c r="BE26" s="256"/>
      <c r="BF26" s="256"/>
      <c r="BG26" s="256"/>
      <c r="BH26" s="104" t="str">
        <f>IF(BB26&lt;&gt;"",VLOOKUP(BB26,'（様式１号）３整理番号表'!$U$4:$W$17,3,FALSE),"")</f>
        <v/>
      </c>
      <c r="BI26" s="238">
        <f t="shared" si="72"/>
        <v>0</v>
      </c>
      <c r="BJ26" s="256">
        <f t="shared" si="73"/>
        <v>0</v>
      </c>
      <c r="BK26" s="105"/>
      <c r="BL26" s="103"/>
      <c r="BM26" s="256"/>
      <c r="BN26" s="256"/>
      <c r="BO26" s="256"/>
      <c r="BP26" s="256"/>
      <c r="BQ26" s="104" t="str">
        <f>IF(BK26&lt;&gt;"",VLOOKUP(BK26,'（様式１号）３整理番号表'!$U$4:$W$12,3,FALSE),"")</f>
        <v/>
      </c>
      <c r="BR26" s="238">
        <f t="shared" si="74"/>
        <v>0</v>
      </c>
      <c r="BS26" s="105"/>
      <c r="BT26" s="103"/>
      <c r="BU26" s="256"/>
      <c r="BV26" s="256"/>
      <c r="BW26" s="256"/>
      <c r="BX26" s="256"/>
      <c r="BY26" s="104" t="str">
        <f>IF(BS26&lt;&gt;"",VLOOKUP(BS26,'（様式１号）３整理番号表'!$U$4:$W$12,3,FALSE),"")</f>
        <v/>
      </c>
      <c r="BZ26" s="238">
        <f t="shared" si="75"/>
        <v>0</v>
      </c>
      <c r="CA26" s="105"/>
      <c r="CB26" s="103"/>
      <c r="CC26" s="275"/>
      <c r="CD26" s="275"/>
      <c r="CE26" s="275"/>
      <c r="CF26" s="275"/>
      <c r="CG26" s="104" t="str">
        <f>IF(CA26&lt;&gt;"",VLOOKUP(CA26,'（様式１号）３整理番号表'!$U$4:$W$12,3,FALSE),"")</f>
        <v/>
      </c>
      <c r="CH26" s="202">
        <f t="shared" si="76"/>
        <v>0</v>
      </c>
      <c r="CI26" s="105"/>
      <c r="CJ26" s="103"/>
      <c r="CK26" s="235"/>
      <c r="CL26" s="235"/>
      <c r="CM26" s="235"/>
      <c r="CN26" s="235"/>
      <c r="CO26" s="104" t="str">
        <f>IF(CI26&lt;&gt;"",VLOOKUP(CI26,'（様式１号）３整理番号表'!$U$4:$W$12,3,FALSE),"")</f>
        <v/>
      </c>
      <c r="CP26" s="202">
        <f t="shared" si="77"/>
        <v>0</v>
      </c>
      <c r="CQ26" s="116">
        <f t="shared" si="78"/>
        <v>0</v>
      </c>
      <c r="CR26" s="116">
        <f t="shared" si="79"/>
        <v>0</v>
      </c>
      <c r="CS26" s="116">
        <f t="shared" si="80"/>
        <v>0</v>
      </c>
      <c r="CT26" s="116">
        <f t="shared" si="81"/>
        <v>0</v>
      </c>
      <c r="CU26" s="116">
        <f t="shared" si="82"/>
        <v>0</v>
      </c>
      <c r="CV26" s="116">
        <f t="shared" si="83"/>
        <v>0</v>
      </c>
      <c r="CW26" s="116">
        <f t="shared" si="84"/>
        <v>0</v>
      </c>
      <c r="CX26" s="116">
        <f t="shared" si="85"/>
        <v>0</v>
      </c>
      <c r="CY26" s="116">
        <f t="shared" si="86"/>
        <v>0</v>
      </c>
      <c r="CZ26" s="116">
        <f t="shared" si="87"/>
        <v>0</v>
      </c>
      <c r="DA26" s="116">
        <f t="shared" si="88"/>
        <v>0</v>
      </c>
      <c r="DB26" s="116">
        <f t="shared" si="89"/>
        <v>0</v>
      </c>
      <c r="DC26" s="190"/>
      <c r="DD26" s="190" t="s">
        <v>40</v>
      </c>
      <c r="DE26" s="190" t="s">
        <v>40</v>
      </c>
      <c r="DF26" s="190" t="s">
        <v>40</v>
      </c>
      <c r="DG26" s="190"/>
      <c r="DH26" s="236">
        <f t="shared" si="90"/>
        <v>0</v>
      </c>
      <c r="DI26" s="236">
        <f t="shared" si="91"/>
        <v>0</v>
      </c>
      <c r="DJ26" s="236">
        <f t="shared" si="92"/>
        <v>0</v>
      </c>
      <c r="DK26" s="236">
        <f t="shared" si="93"/>
        <v>0</v>
      </c>
      <c r="DL26" s="236">
        <f t="shared" si="94"/>
        <v>0</v>
      </c>
      <c r="DM26" s="236">
        <f t="shared" si="95"/>
        <v>0</v>
      </c>
      <c r="DN26" s="236">
        <f t="shared" si="96"/>
        <v>0</v>
      </c>
      <c r="DO26" s="236">
        <f t="shared" si="97"/>
        <v>0</v>
      </c>
      <c r="DP26" s="191">
        <f t="shared" si="98"/>
        <v>0</v>
      </c>
      <c r="DQ26" s="191">
        <f t="shared" si="99"/>
        <v>0</v>
      </c>
      <c r="DR26" s="89"/>
      <c r="DS26" s="89"/>
      <c r="DT26" s="89"/>
      <c r="DU26" s="89"/>
      <c r="DV26" s="89"/>
      <c r="DW26" s="89"/>
      <c r="DX26" s="89"/>
      <c r="DY26" s="89"/>
      <c r="DZ26" s="89"/>
      <c r="EA26" s="257"/>
      <c r="EB26" s="89"/>
      <c r="EC26" s="89"/>
      <c r="ED26" s="89"/>
      <c r="EE26" s="89"/>
      <c r="EF26" s="89"/>
      <c r="EG26" s="89"/>
      <c r="EH26" s="287"/>
      <c r="EI26" s="287"/>
      <c r="EJ26" s="238">
        <f t="shared" si="100"/>
        <v>0</v>
      </c>
      <c r="EK26" s="239">
        <f t="shared" si="101"/>
        <v>0</v>
      </c>
      <c r="EL26" s="287"/>
      <c r="EM26" s="287"/>
      <c r="EN26" s="238">
        <f t="shared" si="102"/>
        <v>0</v>
      </c>
      <c r="EO26" s="287"/>
      <c r="EP26" s="287"/>
      <c r="EQ26" s="238">
        <f t="shared" si="103"/>
        <v>0</v>
      </c>
      <c r="ER26" s="239">
        <f t="shared" si="104"/>
        <v>0</v>
      </c>
      <c r="ES26" s="240"/>
      <c r="ET26" s="241">
        <f t="shared" si="105"/>
        <v>0</v>
      </c>
      <c r="EU26" s="242"/>
      <c r="EV26" s="243">
        <f t="shared" si="106"/>
        <v>0</v>
      </c>
      <c r="EW26" s="243">
        <f t="shared" si="107"/>
        <v>0</v>
      </c>
      <c r="EX26" s="243">
        <f t="shared" si="108"/>
        <v>0</v>
      </c>
      <c r="EY26" s="312">
        <f t="shared" si="109"/>
        <v>0</v>
      </c>
      <c r="EZ26" s="314">
        <f t="shared" si="13"/>
        <v>0</v>
      </c>
      <c r="FA26" s="314">
        <f t="shared" si="14"/>
        <v>0</v>
      </c>
      <c r="FB26" s="314">
        <f t="shared" si="15"/>
        <v>0</v>
      </c>
      <c r="FC26" s="314">
        <f t="shared" si="16"/>
        <v>0</v>
      </c>
      <c r="FD26" s="314">
        <f t="shared" si="17"/>
        <v>0</v>
      </c>
      <c r="FE26" s="314">
        <f t="shared" si="18"/>
        <v>0</v>
      </c>
      <c r="FF26" s="314">
        <f t="shared" si="19"/>
        <v>0</v>
      </c>
      <c r="FG26" s="314">
        <f t="shared" si="20"/>
        <v>0</v>
      </c>
      <c r="FH26" s="314">
        <f t="shared" si="21"/>
        <v>0</v>
      </c>
      <c r="FI26" s="314">
        <f t="shared" si="22"/>
        <v>0</v>
      </c>
      <c r="FJ26" s="112">
        <f t="shared" si="23"/>
        <v>0</v>
      </c>
      <c r="FK26" s="112">
        <f t="shared" si="24"/>
        <v>0</v>
      </c>
      <c r="FL26" s="112">
        <f t="shared" si="25"/>
        <v>0</v>
      </c>
      <c r="FM26" s="112">
        <f t="shared" si="26"/>
        <v>0</v>
      </c>
      <c r="FN26" s="112">
        <f t="shared" si="27"/>
        <v>0</v>
      </c>
      <c r="FO26" s="112">
        <f t="shared" si="28"/>
        <v>0</v>
      </c>
      <c r="FP26" s="112">
        <f t="shared" si="29"/>
        <v>0</v>
      </c>
      <c r="FQ26" s="112">
        <f t="shared" si="30"/>
        <v>0</v>
      </c>
      <c r="FR26" s="112">
        <f t="shared" si="31"/>
        <v>0</v>
      </c>
      <c r="FS26" s="112">
        <f t="shared" si="32"/>
        <v>0</v>
      </c>
      <c r="FT26" s="292"/>
      <c r="FU26" s="293"/>
      <c r="FV26" s="293"/>
      <c r="FW26" s="293"/>
      <c r="FX26" s="292"/>
      <c r="FY26" s="259">
        <f t="shared" si="110"/>
        <v>0</v>
      </c>
      <c r="FZ26" s="259">
        <f t="shared" si="111"/>
        <v>0</v>
      </c>
      <c r="GA26" s="309">
        <f t="shared" si="112"/>
        <v>0</v>
      </c>
      <c r="GB26" s="99">
        <f t="shared" si="33"/>
        <v>0</v>
      </c>
      <c r="GC26" s="99">
        <f t="shared" si="34"/>
        <v>0</v>
      </c>
      <c r="GD26" s="99">
        <f t="shared" si="35"/>
        <v>0</v>
      </c>
      <c r="GE26" s="99">
        <f t="shared" si="36"/>
        <v>0</v>
      </c>
      <c r="GF26" s="99">
        <f t="shared" si="37"/>
        <v>0</v>
      </c>
      <c r="GG26" s="99">
        <f t="shared" si="38"/>
        <v>0</v>
      </c>
      <c r="GH26" s="99">
        <f t="shared" si="39"/>
        <v>0</v>
      </c>
      <c r="GI26" s="99">
        <f t="shared" si="40"/>
        <v>0</v>
      </c>
      <c r="GJ26" s="99">
        <f t="shared" si="41"/>
        <v>0</v>
      </c>
      <c r="GK26" s="99">
        <f t="shared" si="42"/>
        <v>0</v>
      </c>
      <c r="GL26" s="116">
        <f t="shared" si="113"/>
        <v>0</v>
      </c>
      <c r="GM26" s="116">
        <f t="shared" si="114"/>
        <v>0</v>
      </c>
      <c r="GN26" s="116">
        <f t="shared" si="115"/>
        <v>0</v>
      </c>
      <c r="GO26" s="116">
        <f t="shared" si="116"/>
        <v>0</v>
      </c>
      <c r="GP26" s="116">
        <f t="shared" si="117"/>
        <v>0</v>
      </c>
      <c r="GQ26" s="116">
        <f t="shared" si="118"/>
        <v>0</v>
      </c>
      <c r="GR26" s="116">
        <f t="shared" si="119"/>
        <v>0</v>
      </c>
      <c r="GS26" s="116">
        <f t="shared" si="120"/>
        <v>0</v>
      </c>
      <c r="GT26" s="116">
        <f t="shared" si="121"/>
        <v>0</v>
      </c>
      <c r="GU26" s="116">
        <f t="shared" si="122"/>
        <v>0</v>
      </c>
      <c r="GV26" s="116">
        <f t="shared" si="123"/>
        <v>0</v>
      </c>
      <c r="GW26" s="116">
        <f t="shared" si="124"/>
        <v>0</v>
      </c>
      <c r="GX26" s="116">
        <f t="shared" si="125"/>
        <v>0</v>
      </c>
      <c r="GY26" s="116">
        <f t="shared" si="126"/>
        <v>0</v>
      </c>
      <c r="GZ26" s="116">
        <f t="shared" si="127"/>
        <v>0</v>
      </c>
      <c r="HA26" s="116">
        <f t="shared" si="128"/>
        <v>0</v>
      </c>
      <c r="HB26" s="116">
        <f t="shared" si="129"/>
        <v>0</v>
      </c>
      <c r="HC26" s="116">
        <f t="shared" si="130"/>
        <v>0</v>
      </c>
      <c r="HD26" s="116">
        <f t="shared" si="131"/>
        <v>0</v>
      </c>
      <c r="HE26" s="116">
        <f t="shared" si="132"/>
        <v>0</v>
      </c>
      <c r="HF26" s="116">
        <f t="shared" si="133"/>
        <v>0</v>
      </c>
      <c r="HG26" s="258"/>
      <c r="HH26" s="258"/>
      <c r="HI26" s="260">
        <f t="shared" si="134"/>
        <v>0</v>
      </c>
      <c r="HJ26" s="240"/>
      <c r="HK26" s="242"/>
      <c r="HL26" s="241">
        <f t="shared" si="135"/>
        <v>0</v>
      </c>
      <c r="HM26" s="243">
        <f t="shared" si="136"/>
        <v>0</v>
      </c>
      <c r="HN26" s="243">
        <f t="shared" si="137"/>
        <v>0</v>
      </c>
      <c r="HO26" s="247">
        <f t="shared" si="138"/>
        <v>0</v>
      </c>
      <c r="HP26" s="261">
        <f t="shared" si="139"/>
        <v>0</v>
      </c>
      <c r="HQ26" s="43"/>
      <c r="HR26" s="250"/>
      <c r="HS26" s="301"/>
      <c r="HT26" s="301"/>
      <c r="HU26" s="316">
        <f t="shared" si="140"/>
        <v>0</v>
      </c>
      <c r="HV26" s="317">
        <f t="shared" si="141"/>
        <v>0</v>
      </c>
      <c r="HW26" s="318"/>
      <c r="HX26" s="319"/>
      <c r="HY26" s="319"/>
      <c r="HZ26" s="320" t="str">
        <f t="shared" si="142"/>
        <v/>
      </c>
      <c r="IA26" s="321">
        <f>IF(OR(AND(1&lt;=HZ26,HZ26&lt;=3),HZ26=6),VLOOKUP(HZ26,'（様式１号）３整理番号表'!$J$5:$K$59,2,FALSE),0)</f>
        <v>0</v>
      </c>
      <c r="IB26" s="321">
        <f>IF(OR(HZ26=4,HZ26=7),VLOOKUP(HZ26,'（様式１号）３整理番号表'!$J$5:$K$59,2,FALSE),0)</f>
        <v>0</v>
      </c>
      <c r="IC26" s="321">
        <f>IF(HZ26=5,VLOOKUP(HZ26,'（様式１号）３整理番号表'!$J$5:$K$59,2,FALSE),0)</f>
        <v>0</v>
      </c>
      <c r="ID26" s="321">
        <f>IF(AND(8&lt;=HZ26,HZ26&lt;=13),VLOOKUP(HZ26,'（様式１号）３整理番号表'!$J$5:$K$59,2,FALSE),0)</f>
        <v>0</v>
      </c>
      <c r="IE26" s="320">
        <f t="shared" si="143"/>
        <v>0</v>
      </c>
      <c r="IF26" s="320">
        <f t="shared" si="144"/>
        <v>0</v>
      </c>
      <c r="IG26" s="320">
        <f t="shared" si="145"/>
        <v>0</v>
      </c>
      <c r="IH26" s="320">
        <f t="shared" si="146"/>
        <v>0</v>
      </c>
      <c r="II26" s="320">
        <f t="shared" si="147"/>
        <v>0</v>
      </c>
      <c r="IJ26" s="320">
        <f t="shared" si="148"/>
        <v>0</v>
      </c>
      <c r="IK26" s="320">
        <f t="shared" si="149"/>
        <v>0</v>
      </c>
      <c r="IL26" s="320">
        <f t="shared" si="150"/>
        <v>0</v>
      </c>
      <c r="IM26" s="320">
        <f t="shared" si="151"/>
        <v>0</v>
      </c>
      <c r="IN26" s="320">
        <f t="shared" si="152"/>
        <v>0</v>
      </c>
      <c r="IO26" s="320">
        <f t="shared" si="153"/>
        <v>0</v>
      </c>
      <c r="IP26" s="320">
        <f t="shared" si="154"/>
        <v>0</v>
      </c>
      <c r="IQ26" s="320">
        <f t="shared" si="155"/>
        <v>0</v>
      </c>
      <c r="IR26" s="320">
        <f t="shared" si="156"/>
        <v>0</v>
      </c>
      <c r="IS26" s="320">
        <f t="shared" si="157"/>
        <v>0</v>
      </c>
      <c r="IT26" s="320">
        <f t="shared" si="158"/>
        <v>0</v>
      </c>
      <c r="IU26" s="320">
        <f t="shared" si="159"/>
        <v>0</v>
      </c>
      <c r="IV26" s="43"/>
      <c r="IW26" s="43"/>
      <c r="IX26" s="249"/>
      <c r="IY26" s="92">
        <f t="shared" si="160"/>
        <v>0</v>
      </c>
      <c r="IZ26" s="93" t="e">
        <f>VLOOKUP(IY26,'（様式１号）３整理番号表'!$B$6:$H$12,2,FALSE)</f>
        <v>#N/A</v>
      </c>
      <c r="JA26" s="91">
        <f t="shared" si="161"/>
        <v>0</v>
      </c>
      <c r="JB26" s="91">
        <f t="shared" si="162"/>
        <v>0</v>
      </c>
      <c r="JC26" s="91">
        <f t="shared" si="163"/>
        <v>0</v>
      </c>
      <c r="JD26" s="91">
        <f t="shared" si="164"/>
        <v>0</v>
      </c>
      <c r="JE26" s="91">
        <f t="shared" si="165"/>
        <v>0</v>
      </c>
      <c r="JF26" s="91">
        <f t="shared" si="166"/>
        <v>0</v>
      </c>
      <c r="JG26" s="91">
        <f t="shared" si="167"/>
        <v>0</v>
      </c>
      <c r="JH26" s="91" t="str">
        <f t="shared" si="168"/>
        <v>○</v>
      </c>
      <c r="JI26" s="301" cm="1">
        <f t="array" ref="JI26">IF($KP26=1,INDEX($BS26:$CP26,1,MATCH("Ⅰ⑤",$BS26:$CP26,0)+2),0)</f>
        <v>0</v>
      </c>
      <c r="JJ26" s="301" cm="1">
        <f t="array" ref="JJ26">IF($KP26=1,INDEX($BS26:$CP26,1,MATCH("Ⅰ⑤",$BS26:$CP26,0)+5),0)</f>
        <v>0</v>
      </c>
      <c r="JK26" s="117" t="str">
        <f t="shared" si="169"/>
        <v/>
      </c>
      <c r="JL26" s="117" t="str">
        <f t="shared" si="170"/>
        <v/>
      </c>
      <c r="JM26" s="118">
        <f t="shared" si="171"/>
        <v>0</v>
      </c>
      <c r="JN26" s="91" t="str">
        <f t="shared" si="172"/>
        <v/>
      </c>
      <c r="JO26" s="119" cm="1">
        <f t="array" ref="JO26">IF(KT26=1,INDEX($BK26:$CP26,1,MATCH("Ⅰ⑥",$BK26:$CP26,0)+7),0)</f>
        <v>0</v>
      </c>
      <c r="JP26" s="118">
        <f t="shared" si="173"/>
        <v>0</v>
      </c>
      <c r="JQ26" s="91">
        <f t="shared" si="174"/>
        <v>0</v>
      </c>
      <c r="JR26" s="90">
        <f t="shared" si="175"/>
        <v>0</v>
      </c>
      <c r="JS26" s="91">
        <f t="shared" si="176"/>
        <v>0</v>
      </c>
      <c r="JT26" s="91">
        <f t="shared" si="177"/>
        <v>0</v>
      </c>
      <c r="JU26" s="91">
        <f t="shared" si="178"/>
        <v>0</v>
      </c>
      <c r="JV26" s="91">
        <f t="shared" si="179"/>
        <v>0</v>
      </c>
      <c r="JW26" s="91">
        <f t="shared" si="180"/>
        <v>0</v>
      </c>
      <c r="JX26" s="91">
        <f t="shared" si="181"/>
        <v>0</v>
      </c>
      <c r="JY26" s="91">
        <f t="shared" si="182"/>
        <v>0</v>
      </c>
      <c r="JZ26" s="91">
        <f t="shared" si="183"/>
        <v>0</v>
      </c>
      <c r="KA26" s="91">
        <f t="shared" si="184"/>
        <v>0</v>
      </c>
      <c r="KB26" s="120">
        <f t="shared" si="185"/>
        <v>0</v>
      </c>
      <c r="KC26" s="121">
        <f t="shared" si="186"/>
        <v>0</v>
      </c>
      <c r="KD26" s="122" t="str">
        <f t="shared" si="187"/>
        <v/>
      </c>
      <c r="KE26" s="122" t="e">
        <f t="shared" si="188"/>
        <v>#VALUE!</v>
      </c>
      <c r="KF26" s="121">
        <f t="shared" si="189"/>
        <v>0</v>
      </c>
      <c r="KG26" s="121">
        <f t="shared" si="190"/>
        <v>0</v>
      </c>
      <c r="KH26" s="123" t="e">
        <f t="shared" si="191"/>
        <v>#VALUE!</v>
      </c>
      <c r="KI26" s="91" t="e">
        <f t="shared" si="192"/>
        <v>#VALUE!</v>
      </c>
      <c r="KJ26" s="122">
        <f t="shared" si="193"/>
        <v>0</v>
      </c>
      <c r="KK26" s="122">
        <f>IF(I26=1,SUMIFS($AN$10:$AN$330,$E$10:$E$330,E26),0)</f>
        <v>0</v>
      </c>
      <c r="KL26" s="91">
        <f t="shared" si="194"/>
        <v>0</v>
      </c>
      <c r="KM26" s="175" t="e">
        <f t="shared" si="195"/>
        <v>#VALUE!</v>
      </c>
      <c r="KN26" s="56"/>
      <c r="KO26" s="177">
        <f t="shared" si="196"/>
        <v>0</v>
      </c>
      <c r="KP26" s="91">
        <f t="shared" si="196"/>
        <v>0</v>
      </c>
      <c r="KQ26" s="91">
        <f t="shared" si="196"/>
        <v>0</v>
      </c>
      <c r="KR26" s="91">
        <f t="shared" si="196"/>
        <v>0</v>
      </c>
      <c r="KS26" s="91">
        <f t="shared" si="196"/>
        <v>0</v>
      </c>
      <c r="KT26" s="91">
        <f t="shared" si="196"/>
        <v>0</v>
      </c>
      <c r="KU26" s="91">
        <f t="shared" si="196"/>
        <v>0</v>
      </c>
      <c r="KV26" s="91">
        <f t="shared" si="196"/>
        <v>0</v>
      </c>
      <c r="KW26" s="91">
        <f t="shared" si="196"/>
        <v>0</v>
      </c>
      <c r="KX26" s="91">
        <f t="shared" si="196"/>
        <v>0</v>
      </c>
      <c r="KY26" s="91">
        <f t="shared" si="196"/>
        <v>0</v>
      </c>
      <c r="KZ26" s="91">
        <f t="shared" si="196"/>
        <v>0</v>
      </c>
      <c r="LA26" s="175">
        <f t="shared" si="196"/>
        <v>0</v>
      </c>
      <c r="LB26" s="43"/>
      <c r="LC26" s="177">
        <f t="shared" si="197"/>
        <v>0</v>
      </c>
      <c r="LD26" s="91">
        <f t="shared" si="198"/>
        <v>0</v>
      </c>
      <c r="LE26" s="91">
        <f t="shared" si="199"/>
        <v>0</v>
      </c>
      <c r="LF26" s="91">
        <f t="shared" si="200"/>
        <v>0</v>
      </c>
      <c r="LG26" s="91">
        <f t="shared" si="201"/>
        <v>0</v>
      </c>
      <c r="LH26" s="91">
        <f t="shared" si="202"/>
        <v>0</v>
      </c>
      <c r="LI26" s="91">
        <f t="shared" si="203"/>
        <v>0</v>
      </c>
      <c r="LJ26" s="91">
        <f t="shared" si="204"/>
        <v>0</v>
      </c>
      <c r="LK26" s="91">
        <f t="shared" si="205"/>
        <v>0</v>
      </c>
      <c r="LL26" s="91">
        <f t="shared" si="206"/>
        <v>0</v>
      </c>
      <c r="LM26" s="175">
        <f t="shared" si="207"/>
        <v>0</v>
      </c>
    </row>
    <row r="27" spans="1:325" s="20" customFormat="1" ht="24" customHeight="1">
      <c r="A27" s="43">
        <f t="shared" si="60"/>
        <v>0</v>
      </c>
      <c r="B27" s="43">
        <f t="shared" si="61"/>
        <v>0</v>
      </c>
      <c r="C27" s="43">
        <f t="shared" si="62"/>
        <v>0</v>
      </c>
      <c r="D27" s="43">
        <f t="shared" si="63"/>
        <v>0</v>
      </c>
      <c r="E27" s="43">
        <f t="shared" si="64"/>
        <v>0</v>
      </c>
      <c r="F27" s="43">
        <f t="shared" si="1"/>
        <v>0</v>
      </c>
      <c r="G27" s="43">
        <f t="shared" si="65"/>
        <v>0</v>
      </c>
      <c r="H27" s="43">
        <f t="shared" si="66"/>
        <v>0</v>
      </c>
      <c r="I27" s="43">
        <f t="shared" si="67"/>
        <v>0</v>
      </c>
      <c r="J27" s="43">
        <f t="shared" si="2"/>
        <v>0</v>
      </c>
      <c r="K27" s="86">
        <f t="shared" si="68"/>
        <v>0</v>
      </c>
      <c r="L27" s="206"/>
      <c r="M27" s="205"/>
      <c r="N27" s="207"/>
      <c r="O27" s="306"/>
      <c r="P27" s="224"/>
      <c r="Q27" s="250"/>
      <c r="R27" s="250"/>
      <c r="S27" s="225"/>
      <c r="T27" s="225"/>
      <c r="U27" s="109"/>
      <c r="V27" s="89"/>
      <c r="W27" s="196">
        <f>IF(I27=1,IF(P27=1,IF(OR((AND(OR(T27=1,T27=2,8&lt;=T27,T27&lt;=14),HT27&gt;=20)),(AND(OR(T27=3,T27=6),HT27&gt;=5)),(AND(T27=5,HT27&gt;=3)),(AND(OR(T27=4,T27=7),HT27&gt;=1))),1,0),0),IF(E27&gt;=1,SUMIFS(W$10:W$328,E$10:E$328,E27,I$10:I$328,1),0))</f>
        <v>0</v>
      </c>
      <c r="X27" s="226"/>
      <c r="Y27" s="187"/>
      <c r="Z27" s="99">
        <f t="shared" si="69"/>
        <v>0</v>
      </c>
      <c r="AA27" s="99">
        <f t="shared" si="70"/>
        <v>0</v>
      </c>
      <c r="AB27" s="263">
        <f t="shared" si="71"/>
        <v>0</v>
      </c>
      <c r="AC27" s="265"/>
      <c r="AD27" s="91"/>
      <c r="AE27" s="89"/>
      <c r="AF27" s="251"/>
      <c r="AG27" s="252"/>
      <c r="AH27" s="120"/>
      <c r="AI27" s="253"/>
      <c r="AJ27" s="231"/>
      <c r="AK27" s="229"/>
      <c r="AL27" s="185"/>
      <c r="AM27" s="254"/>
      <c r="AN27" s="201">
        <f t="shared" si="5"/>
        <v>0</v>
      </c>
      <c r="AO27" s="255"/>
      <c r="AP27" s="201">
        <f t="shared" si="6"/>
        <v>0</v>
      </c>
      <c r="AQ27" s="255"/>
      <c r="AR27" s="255"/>
      <c r="AS27" s="183"/>
      <c r="AT27" s="100" t="str">
        <f t="shared" si="7"/>
        <v/>
      </c>
      <c r="AU27" s="184" t="str">
        <f t="shared" si="8"/>
        <v/>
      </c>
      <c r="AV27" s="185"/>
      <c r="AW27" s="234"/>
      <c r="AX27" s="272"/>
      <c r="AY27" s="101"/>
      <c r="AZ27" s="102">
        <f t="shared" si="9"/>
        <v>0</v>
      </c>
      <c r="BA27" s="102">
        <f t="shared" si="10"/>
        <v>0</v>
      </c>
      <c r="BB27" s="116" t="str">
        <f t="shared" si="11"/>
        <v/>
      </c>
      <c r="BC27" s="103"/>
      <c r="BD27" s="256"/>
      <c r="BE27" s="256"/>
      <c r="BF27" s="256"/>
      <c r="BG27" s="256"/>
      <c r="BH27" s="104" t="str">
        <f>IF(BB27&lt;&gt;"",VLOOKUP(BB27,'（様式１号）３整理番号表'!$U$4:$W$17,3,FALSE),"")</f>
        <v/>
      </c>
      <c r="BI27" s="238">
        <f t="shared" si="72"/>
        <v>0</v>
      </c>
      <c r="BJ27" s="256">
        <f t="shared" si="73"/>
        <v>0</v>
      </c>
      <c r="BK27" s="105"/>
      <c r="BL27" s="103"/>
      <c r="BM27" s="256"/>
      <c r="BN27" s="256"/>
      <c r="BO27" s="256"/>
      <c r="BP27" s="256"/>
      <c r="BQ27" s="104" t="str">
        <f>IF(BK27&lt;&gt;"",VLOOKUP(BK27,'（様式１号）３整理番号表'!$U$4:$W$12,3,FALSE),"")</f>
        <v/>
      </c>
      <c r="BR27" s="238">
        <f t="shared" si="74"/>
        <v>0</v>
      </c>
      <c r="BS27" s="105"/>
      <c r="BT27" s="103"/>
      <c r="BU27" s="256"/>
      <c r="BV27" s="256"/>
      <c r="BW27" s="256"/>
      <c r="BX27" s="256"/>
      <c r="BY27" s="104" t="str">
        <f>IF(BS27&lt;&gt;"",VLOOKUP(BS27,'（様式１号）３整理番号表'!$U$4:$W$12,3,FALSE),"")</f>
        <v/>
      </c>
      <c r="BZ27" s="238">
        <f t="shared" si="75"/>
        <v>0</v>
      </c>
      <c r="CA27" s="105"/>
      <c r="CB27" s="103"/>
      <c r="CC27" s="275"/>
      <c r="CD27" s="275"/>
      <c r="CE27" s="275"/>
      <c r="CF27" s="275"/>
      <c r="CG27" s="104" t="str">
        <f>IF(CA27&lt;&gt;"",VLOOKUP(CA27,'（様式１号）３整理番号表'!$U$4:$W$12,3,FALSE),"")</f>
        <v/>
      </c>
      <c r="CH27" s="202">
        <f t="shared" si="76"/>
        <v>0</v>
      </c>
      <c r="CI27" s="105"/>
      <c r="CJ27" s="103"/>
      <c r="CK27" s="235"/>
      <c r="CL27" s="235"/>
      <c r="CM27" s="235"/>
      <c r="CN27" s="235"/>
      <c r="CO27" s="104" t="str">
        <f>IF(CI27&lt;&gt;"",VLOOKUP(CI27,'（様式１号）３整理番号表'!$U$4:$W$12,3,FALSE),"")</f>
        <v/>
      </c>
      <c r="CP27" s="202">
        <f t="shared" si="77"/>
        <v>0</v>
      </c>
      <c r="CQ27" s="116">
        <f t="shared" si="78"/>
        <v>0</v>
      </c>
      <c r="CR27" s="116">
        <f t="shared" si="79"/>
        <v>0</v>
      </c>
      <c r="CS27" s="116">
        <f t="shared" si="80"/>
        <v>0</v>
      </c>
      <c r="CT27" s="116">
        <f t="shared" si="81"/>
        <v>0</v>
      </c>
      <c r="CU27" s="116">
        <f t="shared" si="82"/>
        <v>0</v>
      </c>
      <c r="CV27" s="116">
        <f t="shared" si="83"/>
        <v>0</v>
      </c>
      <c r="CW27" s="116">
        <f t="shared" si="84"/>
        <v>0</v>
      </c>
      <c r="CX27" s="116">
        <f t="shared" si="85"/>
        <v>0</v>
      </c>
      <c r="CY27" s="116">
        <f t="shared" si="86"/>
        <v>0</v>
      </c>
      <c r="CZ27" s="116">
        <f t="shared" si="87"/>
        <v>0</v>
      </c>
      <c r="DA27" s="116">
        <f t="shared" si="88"/>
        <v>0</v>
      </c>
      <c r="DB27" s="116">
        <f t="shared" si="89"/>
        <v>0</v>
      </c>
      <c r="DC27" s="190"/>
      <c r="DD27" s="190" t="s">
        <v>40</v>
      </c>
      <c r="DE27" s="190" t="s">
        <v>40</v>
      </c>
      <c r="DF27" s="190" t="s">
        <v>40</v>
      </c>
      <c r="DG27" s="190"/>
      <c r="DH27" s="236">
        <f t="shared" si="90"/>
        <v>0</v>
      </c>
      <c r="DI27" s="236">
        <f t="shared" si="91"/>
        <v>0</v>
      </c>
      <c r="DJ27" s="236">
        <f t="shared" si="92"/>
        <v>0</v>
      </c>
      <c r="DK27" s="236">
        <f t="shared" si="93"/>
        <v>0</v>
      </c>
      <c r="DL27" s="236">
        <f t="shared" si="94"/>
        <v>0</v>
      </c>
      <c r="DM27" s="236">
        <f t="shared" si="95"/>
        <v>0</v>
      </c>
      <c r="DN27" s="236">
        <f t="shared" si="96"/>
        <v>0</v>
      </c>
      <c r="DO27" s="236">
        <f t="shared" si="97"/>
        <v>0</v>
      </c>
      <c r="DP27" s="191">
        <f t="shared" si="98"/>
        <v>0</v>
      </c>
      <c r="DQ27" s="191">
        <f t="shared" si="99"/>
        <v>0</v>
      </c>
      <c r="DR27" s="89"/>
      <c r="DS27" s="89"/>
      <c r="DT27" s="89"/>
      <c r="DU27" s="89"/>
      <c r="DV27" s="89"/>
      <c r="DW27" s="89"/>
      <c r="DX27" s="89"/>
      <c r="DY27" s="89"/>
      <c r="DZ27" s="89"/>
      <c r="EA27" s="257"/>
      <c r="EB27" s="89"/>
      <c r="EC27" s="89"/>
      <c r="ED27" s="89"/>
      <c r="EE27" s="89"/>
      <c r="EF27" s="89"/>
      <c r="EG27" s="89"/>
      <c r="EH27" s="287"/>
      <c r="EI27" s="287"/>
      <c r="EJ27" s="238">
        <f t="shared" si="100"/>
        <v>0</v>
      </c>
      <c r="EK27" s="239">
        <f t="shared" si="101"/>
        <v>0</v>
      </c>
      <c r="EL27" s="287"/>
      <c r="EM27" s="287"/>
      <c r="EN27" s="238">
        <f t="shared" si="102"/>
        <v>0</v>
      </c>
      <c r="EO27" s="287"/>
      <c r="EP27" s="287"/>
      <c r="EQ27" s="238">
        <f t="shared" si="103"/>
        <v>0</v>
      </c>
      <c r="ER27" s="239">
        <f t="shared" si="104"/>
        <v>0</v>
      </c>
      <c r="ES27" s="240"/>
      <c r="ET27" s="241">
        <f t="shared" si="105"/>
        <v>0</v>
      </c>
      <c r="EU27" s="242"/>
      <c r="EV27" s="243">
        <f t="shared" si="106"/>
        <v>0</v>
      </c>
      <c r="EW27" s="243">
        <f t="shared" si="107"/>
        <v>0</v>
      </c>
      <c r="EX27" s="243">
        <f t="shared" si="108"/>
        <v>0</v>
      </c>
      <c r="EY27" s="312">
        <f t="shared" si="109"/>
        <v>0</v>
      </c>
      <c r="EZ27" s="314">
        <f t="shared" si="13"/>
        <v>0</v>
      </c>
      <c r="FA27" s="314">
        <f t="shared" si="14"/>
        <v>0</v>
      </c>
      <c r="FB27" s="314">
        <f t="shared" si="15"/>
        <v>0</v>
      </c>
      <c r="FC27" s="314">
        <f t="shared" si="16"/>
        <v>0</v>
      </c>
      <c r="FD27" s="314">
        <f t="shared" si="17"/>
        <v>0</v>
      </c>
      <c r="FE27" s="314">
        <f t="shared" si="18"/>
        <v>0</v>
      </c>
      <c r="FF27" s="314">
        <f t="shared" si="19"/>
        <v>0</v>
      </c>
      <c r="FG27" s="314">
        <f t="shared" si="20"/>
        <v>0</v>
      </c>
      <c r="FH27" s="314">
        <f t="shared" si="21"/>
        <v>0</v>
      </c>
      <c r="FI27" s="314">
        <f t="shared" si="22"/>
        <v>0</v>
      </c>
      <c r="FJ27" s="112">
        <f t="shared" si="23"/>
        <v>0</v>
      </c>
      <c r="FK27" s="112">
        <f t="shared" si="24"/>
        <v>0</v>
      </c>
      <c r="FL27" s="112">
        <f t="shared" si="25"/>
        <v>0</v>
      </c>
      <c r="FM27" s="112">
        <f t="shared" si="26"/>
        <v>0</v>
      </c>
      <c r="FN27" s="112">
        <f t="shared" si="27"/>
        <v>0</v>
      </c>
      <c r="FO27" s="112">
        <f t="shared" si="28"/>
        <v>0</v>
      </c>
      <c r="FP27" s="112">
        <f t="shared" si="29"/>
        <v>0</v>
      </c>
      <c r="FQ27" s="112">
        <f t="shared" si="30"/>
        <v>0</v>
      </c>
      <c r="FR27" s="112">
        <f t="shared" si="31"/>
        <v>0</v>
      </c>
      <c r="FS27" s="112">
        <f t="shared" si="32"/>
        <v>0</v>
      </c>
      <c r="FT27" s="292"/>
      <c r="FU27" s="293"/>
      <c r="FV27" s="293"/>
      <c r="FW27" s="293"/>
      <c r="FX27" s="292"/>
      <c r="FY27" s="259">
        <f t="shared" si="110"/>
        <v>0</v>
      </c>
      <c r="FZ27" s="259">
        <f t="shared" si="111"/>
        <v>0</v>
      </c>
      <c r="GA27" s="309">
        <f t="shared" si="112"/>
        <v>0</v>
      </c>
      <c r="GB27" s="99">
        <f t="shared" si="33"/>
        <v>0</v>
      </c>
      <c r="GC27" s="99">
        <f t="shared" si="34"/>
        <v>0</v>
      </c>
      <c r="GD27" s="99">
        <f t="shared" si="35"/>
        <v>0</v>
      </c>
      <c r="GE27" s="99">
        <f t="shared" si="36"/>
        <v>0</v>
      </c>
      <c r="GF27" s="99">
        <f t="shared" si="37"/>
        <v>0</v>
      </c>
      <c r="GG27" s="99">
        <f t="shared" si="38"/>
        <v>0</v>
      </c>
      <c r="GH27" s="99">
        <f t="shared" si="39"/>
        <v>0</v>
      </c>
      <c r="GI27" s="99">
        <f t="shared" si="40"/>
        <v>0</v>
      </c>
      <c r="GJ27" s="99">
        <f t="shared" si="41"/>
        <v>0</v>
      </c>
      <c r="GK27" s="99">
        <f t="shared" si="42"/>
        <v>0</v>
      </c>
      <c r="GL27" s="116">
        <f t="shared" si="113"/>
        <v>0</v>
      </c>
      <c r="GM27" s="116">
        <f t="shared" si="114"/>
        <v>0</v>
      </c>
      <c r="GN27" s="116">
        <f t="shared" si="115"/>
        <v>0</v>
      </c>
      <c r="GO27" s="116">
        <f t="shared" si="116"/>
        <v>0</v>
      </c>
      <c r="GP27" s="116">
        <f t="shared" si="117"/>
        <v>0</v>
      </c>
      <c r="GQ27" s="116">
        <f t="shared" si="118"/>
        <v>0</v>
      </c>
      <c r="GR27" s="116">
        <f t="shared" si="119"/>
        <v>0</v>
      </c>
      <c r="GS27" s="116">
        <f t="shared" si="120"/>
        <v>0</v>
      </c>
      <c r="GT27" s="116">
        <f t="shared" si="121"/>
        <v>0</v>
      </c>
      <c r="GU27" s="116">
        <f t="shared" si="122"/>
        <v>0</v>
      </c>
      <c r="GV27" s="116">
        <f t="shared" si="123"/>
        <v>0</v>
      </c>
      <c r="GW27" s="116">
        <f t="shared" si="124"/>
        <v>0</v>
      </c>
      <c r="GX27" s="116">
        <f t="shared" si="125"/>
        <v>0</v>
      </c>
      <c r="GY27" s="116">
        <f t="shared" si="126"/>
        <v>0</v>
      </c>
      <c r="GZ27" s="116">
        <f t="shared" si="127"/>
        <v>0</v>
      </c>
      <c r="HA27" s="116">
        <f t="shared" si="128"/>
        <v>0</v>
      </c>
      <c r="HB27" s="116">
        <f t="shared" si="129"/>
        <v>0</v>
      </c>
      <c r="HC27" s="116">
        <f t="shared" si="130"/>
        <v>0</v>
      </c>
      <c r="HD27" s="116">
        <f t="shared" si="131"/>
        <v>0</v>
      </c>
      <c r="HE27" s="116">
        <f t="shared" si="132"/>
        <v>0</v>
      </c>
      <c r="HF27" s="116">
        <f t="shared" si="133"/>
        <v>0</v>
      </c>
      <c r="HG27" s="258"/>
      <c r="HH27" s="258"/>
      <c r="HI27" s="260">
        <f t="shared" si="134"/>
        <v>0</v>
      </c>
      <c r="HJ27" s="240"/>
      <c r="HK27" s="242"/>
      <c r="HL27" s="241">
        <f t="shared" si="135"/>
        <v>0</v>
      </c>
      <c r="HM27" s="243">
        <f t="shared" si="136"/>
        <v>0</v>
      </c>
      <c r="HN27" s="243">
        <f t="shared" si="137"/>
        <v>0</v>
      </c>
      <c r="HO27" s="247">
        <f t="shared" si="138"/>
        <v>0</v>
      </c>
      <c r="HP27" s="261">
        <f t="shared" si="139"/>
        <v>0</v>
      </c>
      <c r="HQ27" s="43"/>
      <c r="HR27" s="250"/>
      <c r="HS27" s="301"/>
      <c r="HT27" s="301"/>
      <c r="HU27" s="316">
        <f t="shared" si="140"/>
        <v>0</v>
      </c>
      <c r="HV27" s="317">
        <f t="shared" si="141"/>
        <v>0</v>
      </c>
      <c r="HW27" s="318"/>
      <c r="HX27" s="319"/>
      <c r="HY27" s="319"/>
      <c r="HZ27" s="320" t="str">
        <f t="shared" si="142"/>
        <v/>
      </c>
      <c r="IA27" s="321">
        <f>IF(OR(AND(1&lt;=HZ27,HZ27&lt;=3),HZ27=6),VLOOKUP(HZ27,'（様式１号）３整理番号表'!$J$5:$K$59,2,FALSE),0)</f>
        <v>0</v>
      </c>
      <c r="IB27" s="321">
        <f>IF(OR(HZ27=4,HZ27=7),VLOOKUP(HZ27,'（様式１号）３整理番号表'!$J$5:$K$59,2,FALSE),0)</f>
        <v>0</v>
      </c>
      <c r="IC27" s="321">
        <f>IF(HZ27=5,VLOOKUP(HZ27,'（様式１号）３整理番号表'!$J$5:$K$59,2,FALSE),0)</f>
        <v>0</v>
      </c>
      <c r="ID27" s="321">
        <f>IF(AND(8&lt;=HZ27,HZ27&lt;=13),VLOOKUP(HZ27,'（様式１号）３整理番号表'!$J$5:$K$59,2,FALSE),0)</f>
        <v>0</v>
      </c>
      <c r="IE27" s="320">
        <f t="shared" si="143"/>
        <v>0</v>
      </c>
      <c r="IF27" s="320">
        <f t="shared" si="144"/>
        <v>0</v>
      </c>
      <c r="IG27" s="320">
        <f t="shared" si="145"/>
        <v>0</v>
      </c>
      <c r="IH27" s="320">
        <f t="shared" si="146"/>
        <v>0</v>
      </c>
      <c r="II27" s="320">
        <f t="shared" si="147"/>
        <v>0</v>
      </c>
      <c r="IJ27" s="320">
        <f t="shared" si="148"/>
        <v>0</v>
      </c>
      <c r="IK27" s="320">
        <f t="shared" si="149"/>
        <v>0</v>
      </c>
      <c r="IL27" s="320">
        <f t="shared" si="150"/>
        <v>0</v>
      </c>
      <c r="IM27" s="320">
        <f t="shared" si="151"/>
        <v>0</v>
      </c>
      <c r="IN27" s="320">
        <f t="shared" si="152"/>
        <v>0</v>
      </c>
      <c r="IO27" s="320">
        <f t="shared" si="153"/>
        <v>0</v>
      </c>
      <c r="IP27" s="320">
        <f t="shared" si="154"/>
        <v>0</v>
      </c>
      <c r="IQ27" s="320">
        <f t="shared" si="155"/>
        <v>0</v>
      </c>
      <c r="IR27" s="320">
        <f t="shared" si="156"/>
        <v>0</v>
      </c>
      <c r="IS27" s="320">
        <f t="shared" si="157"/>
        <v>0</v>
      </c>
      <c r="IT27" s="320">
        <f t="shared" si="158"/>
        <v>0</v>
      </c>
      <c r="IU27" s="320">
        <f t="shared" si="159"/>
        <v>0</v>
      </c>
      <c r="IV27" s="43"/>
      <c r="IW27" s="43"/>
      <c r="IX27" s="249"/>
      <c r="IY27" s="92">
        <f t="shared" si="160"/>
        <v>0</v>
      </c>
      <c r="IZ27" s="93" t="e">
        <f>VLOOKUP(IY27,'（様式１号）３整理番号表'!$B$6:$H$12,2,FALSE)</f>
        <v>#N/A</v>
      </c>
      <c r="JA27" s="91">
        <f t="shared" si="161"/>
        <v>0</v>
      </c>
      <c r="JB27" s="91">
        <f t="shared" si="162"/>
        <v>0</v>
      </c>
      <c r="JC27" s="91">
        <f t="shared" si="163"/>
        <v>0</v>
      </c>
      <c r="JD27" s="91">
        <f t="shared" si="164"/>
        <v>0</v>
      </c>
      <c r="JE27" s="91">
        <f t="shared" si="165"/>
        <v>0</v>
      </c>
      <c r="JF27" s="91">
        <f t="shared" si="166"/>
        <v>0</v>
      </c>
      <c r="JG27" s="91">
        <f t="shared" si="167"/>
        <v>0</v>
      </c>
      <c r="JH27" s="91" t="str">
        <f t="shared" si="168"/>
        <v>○</v>
      </c>
      <c r="JI27" s="301" cm="1">
        <f t="array" ref="JI27">IF($KP27=1,INDEX($BS27:$CP27,1,MATCH("Ⅰ⑤",$BS27:$CP27,0)+2),0)</f>
        <v>0</v>
      </c>
      <c r="JJ27" s="301" cm="1">
        <f t="array" ref="JJ27">IF($KP27=1,INDEX($BS27:$CP27,1,MATCH("Ⅰ⑤",$BS27:$CP27,0)+5),0)</f>
        <v>0</v>
      </c>
      <c r="JK27" s="117" t="str">
        <f t="shared" si="169"/>
        <v/>
      </c>
      <c r="JL27" s="117" t="str">
        <f t="shared" si="170"/>
        <v/>
      </c>
      <c r="JM27" s="118">
        <f t="shared" si="171"/>
        <v>0</v>
      </c>
      <c r="JN27" s="91" t="str">
        <f t="shared" si="172"/>
        <v/>
      </c>
      <c r="JO27" s="119" cm="1">
        <f t="array" ref="JO27">IF(KT27=1,INDEX($BK27:$CP27,1,MATCH("Ⅰ⑥",$BK27:$CP27,0)+7),0)</f>
        <v>0</v>
      </c>
      <c r="JP27" s="118">
        <f t="shared" si="173"/>
        <v>0</v>
      </c>
      <c r="JQ27" s="91">
        <f t="shared" si="174"/>
        <v>0</v>
      </c>
      <c r="JR27" s="90">
        <f t="shared" si="175"/>
        <v>0</v>
      </c>
      <c r="JS27" s="91">
        <f t="shared" si="176"/>
        <v>0</v>
      </c>
      <c r="JT27" s="91">
        <f t="shared" si="177"/>
        <v>0</v>
      </c>
      <c r="JU27" s="91">
        <f t="shared" si="178"/>
        <v>0</v>
      </c>
      <c r="JV27" s="91">
        <f t="shared" si="179"/>
        <v>0</v>
      </c>
      <c r="JW27" s="91">
        <f t="shared" si="180"/>
        <v>0</v>
      </c>
      <c r="JX27" s="91">
        <f t="shared" si="181"/>
        <v>0</v>
      </c>
      <c r="JY27" s="91">
        <f t="shared" si="182"/>
        <v>0</v>
      </c>
      <c r="JZ27" s="91">
        <f t="shared" si="183"/>
        <v>0</v>
      </c>
      <c r="KA27" s="91">
        <f t="shared" si="184"/>
        <v>0</v>
      </c>
      <c r="KB27" s="120">
        <f t="shared" si="185"/>
        <v>0</v>
      </c>
      <c r="KC27" s="121">
        <f t="shared" si="186"/>
        <v>0</v>
      </c>
      <c r="KD27" s="122" t="str">
        <f t="shared" si="187"/>
        <v/>
      </c>
      <c r="KE27" s="122" t="e">
        <f t="shared" si="188"/>
        <v>#VALUE!</v>
      </c>
      <c r="KF27" s="121">
        <f t="shared" si="189"/>
        <v>0</v>
      </c>
      <c r="KG27" s="121">
        <f t="shared" si="190"/>
        <v>0</v>
      </c>
      <c r="KH27" s="123" t="e">
        <f t="shared" si="191"/>
        <v>#VALUE!</v>
      </c>
      <c r="KI27" s="91" t="e">
        <f t="shared" si="192"/>
        <v>#VALUE!</v>
      </c>
      <c r="KJ27" s="122">
        <f t="shared" si="193"/>
        <v>0</v>
      </c>
      <c r="KK27" s="122">
        <f>IF(I27=1,SUMIFS($AN$10:$AN$330,$E$10:$E$330,E27),0)</f>
        <v>0</v>
      </c>
      <c r="KL27" s="91">
        <f t="shared" si="194"/>
        <v>0</v>
      </c>
      <c r="KM27" s="175" t="e">
        <f t="shared" si="195"/>
        <v>#VALUE!</v>
      </c>
      <c r="KN27" s="56"/>
      <c r="KO27" s="177">
        <f t="shared" si="196"/>
        <v>0</v>
      </c>
      <c r="KP27" s="91">
        <f t="shared" si="196"/>
        <v>0</v>
      </c>
      <c r="KQ27" s="91">
        <f t="shared" si="196"/>
        <v>0</v>
      </c>
      <c r="KR27" s="91">
        <f t="shared" si="196"/>
        <v>0</v>
      </c>
      <c r="KS27" s="91">
        <f t="shared" si="196"/>
        <v>0</v>
      </c>
      <c r="KT27" s="91">
        <f t="shared" si="196"/>
        <v>0</v>
      </c>
      <c r="KU27" s="91">
        <f t="shared" si="196"/>
        <v>0</v>
      </c>
      <c r="KV27" s="91">
        <f t="shared" si="196"/>
        <v>0</v>
      </c>
      <c r="KW27" s="91">
        <f t="shared" si="196"/>
        <v>0</v>
      </c>
      <c r="KX27" s="91">
        <f t="shared" si="196"/>
        <v>0</v>
      </c>
      <c r="KY27" s="91">
        <f t="shared" si="196"/>
        <v>0</v>
      </c>
      <c r="KZ27" s="91">
        <f t="shared" si="196"/>
        <v>0</v>
      </c>
      <c r="LA27" s="175">
        <f t="shared" si="196"/>
        <v>0</v>
      </c>
      <c r="LB27" s="43"/>
      <c r="LC27" s="177">
        <f t="shared" si="197"/>
        <v>0</v>
      </c>
      <c r="LD27" s="91">
        <f t="shared" si="198"/>
        <v>0</v>
      </c>
      <c r="LE27" s="91">
        <f t="shared" si="199"/>
        <v>0</v>
      </c>
      <c r="LF27" s="91">
        <f t="shared" si="200"/>
        <v>0</v>
      </c>
      <c r="LG27" s="91">
        <f t="shared" si="201"/>
        <v>0</v>
      </c>
      <c r="LH27" s="91">
        <f t="shared" si="202"/>
        <v>0</v>
      </c>
      <c r="LI27" s="91">
        <f t="shared" si="203"/>
        <v>0</v>
      </c>
      <c r="LJ27" s="91">
        <f t="shared" si="204"/>
        <v>0</v>
      </c>
      <c r="LK27" s="91">
        <f t="shared" si="205"/>
        <v>0</v>
      </c>
      <c r="LL27" s="91">
        <f t="shared" si="206"/>
        <v>0</v>
      </c>
      <c r="LM27" s="175">
        <f t="shared" si="207"/>
        <v>0</v>
      </c>
    </row>
    <row r="28" spans="1:325" s="20" customFormat="1" ht="24" customHeight="1">
      <c r="A28" s="43">
        <f t="shared" si="60"/>
        <v>0</v>
      </c>
      <c r="B28" s="43">
        <f t="shared" si="61"/>
        <v>0</v>
      </c>
      <c r="C28" s="43">
        <f t="shared" si="62"/>
        <v>0</v>
      </c>
      <c r="D28" s="43">
        <f t="shared" si="63"/>
        <v>0</v>
      </c>
      <c r="E28" s="43">
        <f t="shared" si="64"/>
        <v>0</v>
      </c>
      <c r="F28" s="43">
        <f t="shared" si="1"/>
        <v>0</v>
      </c>
      <c r="G28" s="43">
        <f t="shared" si="65"/>
        <v>0</v>
      </c>
      <c r="H28" s="43">
        <f t="shared" si="66"/>
        <v>0</v>
      </c>
      <c r="I28" s="43">
        <f t="shared" si="67"/>
        <v>0</v>
      </c>
      <c r="J28" s="43">
        <f t="shared" si="2"/>
        <v>0</v>
      </c>
      <c r="K28" s="86">
        <f t="shared" si="68"/>
        <v>0</v>
      </c>
      <c r="L28" s="206"/>
      <c r="M28" s="205"/>
      <c r="N28" s="207"/>
      <c r="O28" s="306"/>
      <c r="P28" s="224"/>
      <c r="Q28" s="250"/>
      <c r="R28" s="250"/>
      <c r="S28" s="225"/>
      <c r="T28" s="225"/>
      <c r="U28" s="109"/>
      <c r="V28" s="89"/>
      <c r="W28" s="196">
        <f>IF(I28=1,IF(P28=1,IF(OR((AND(OR(T28=1,T28=2,8&lt;=T28,T28&lt;=14),HT28&gt;=20)),(AND(OR(T28=3,T28=6),HT28&gt;=5)),(AND(T28=5,HT28&gt;=3)),(AND(OR(T28=4,T28=7),HT28&gt;=1))),1,0),0),IF(E28&gt;=1,SUMIFS(W$10:W$328,E$10:E$328,E28,I$10:I$328,1),0))</f>
        <v>0</v>
      </c>
      <c r="X28" s="226"/>
      <c r="Y28" s="187"/>
      <c r="Z28" s="99">
        <f t="shared" si="69"/>
        <v>0</v>
      </c>
      <c r="AA28" s="99">
        <f t="shared" si="70"/>
        <v>0</v>
      </c>
      <c r="AB28" s="263">
        <f t="shared" si="71"/>
        <v>0</v>
      </c>
      <c r="AC28" s="265"/>
      <c r="AD28" s="91"/>
      <c r="AE28" s="89"/>
      <c r="AF28" s="251"/>
      <c r="AG28" s="252"/>
      <c r="AH28" s="120"/>
      <c r="AI28" s="253"/>
      <c r="AJ28" s="231"/>
      <c r="AK28" s="229"/>
      <c r="AL28" s="185"/>
      <c r="AM28" s="254"/>
      <c r="AN28" s="201">
        <f t="shared" si="5"/>
        <v>0</v>
      </c>
      <c r="AO28" s="255"/>
      <c r="AP28" s="201">
        <f t="shared" si="6"/>
        <v>0</v>
      </c>
      <c r="AQ28" s="255"/>
      <c r="AR28" s="255"/>
      <c r="AS28" s="183"/>
      <c r="AT28" s="100" t="str">
        <f t="shared" si="7"/>
        <v/>
      </c>
      <c r="AU28" s="184" t="str">
        <f t="shared" si="8"/>
        <v/>
      </c>
      <c r="AV28" s="185"/>
      <c r="AW28" s="234"/>
      <c r="AX28" s="272"/>
      <c r="AY28" s="101"/>
      <c r="AZ28" s="102">
        <f t="shared" si="9"/>
        <v>0</v>
      </c>
      <c r="BA28" s="102">
        <f t="shared" si="10"/>
        <v>0</v>
      </c>
      <c r="BB28" s="116" t="str">
        <f t="shared" si="11"/>
        <v/>
      </c>
      <c r="BC28" s="103"/>
      <c r="BD28" s="256"/>
      <c r="BE28" s="256"/>
      <c r="BF28" s="256"/>
      <c r="BG28" s="256"/>
      <c r="BH28" s="104" t="str">
        <f>IF(BB28&lt;&gt;"",VLOOKUP(BB28,'（様式１号）３整理番号表'!$U$4:$W$17,3,FALSE),"")</f>
        <v/>
      </c>
      <c r="BI28" s="238">
        <f t="shared" si="72"/>
        <v>0</v>
      </c>
      <c r="BJ28" s="256">
        <f t="shared" si="73"/>
        <v>0</v>
      </c>
      <c r="BK28" s="105"/>
      <c r="BL28" s="103"/>
      <c r="BM28" s="256"/>
      <c r="BN28" s="256"/>
      <c r="BO28" s="256"/>
      <c r="BP28" s="256"/>
      <c r="BQ28" s="104" t="str">
        <f>IF(BK28&lt;&gt;"",VLOOKUP(BK28,'（様式１号）３整理番号表'!$U$4:$W$12,3,FALSE),"")</f>
        <v/>
      </c>
      <c r="BR28" s="238">
        <f t="shared" si="74"/>
        <v>0</v>
      </c>
      <c r="BS28" s="105"/>
      <c r="BT28" s="103"/>
      <c r="BU28" s="256"/>
      <c r="BV28" s="256"/>
      <c r="BW28" s="256"/>
      <c r="BX28" s="256"/>
      <c r="BY28" s="104" t="str">
        <f>IF(BS28&lt;&gt;"",VLOOKUP(BS28,'（様式１号）３整理番号表'!$U$4:$W$12,3,FALSE),"")</f>
        <v/>
      </c>
      <c r="BZ28" s="238">
        <f t="shared" si="75"/>
        <v>0</v>
      </c>
      <c r="CA28" s="105"/>
      <c r="CB28" s="103"/>
      <c r="CC28" s="275"/>
      <c r="CD28" s="275"/>
      <c r="CE28" s="275"/>
      <c r="CF28" s="275"/>
      <c r="CG28" s="104" t="str">
        <f>IF(CA28&lt;&gt;"",VLOOKUP(CA28,'（様式１号）３整理番号表'!$U$4:$W$12,3,FALSE),"")</f>
        <v/>
      </c>
      <c r="CH28" s="202">
        <f t="shared" si="76"/>
        <v>0</v>
      </c>
      <c r="CI28" s="105"/>
      <c r="CJ28" s="103"/>
      <c r="CK28" s="235"/>
      <c r="CL28" s="235"/>
      <c r="CM28" s="235"/>
      <c r="CN28" s="235"/>
      <c r="CO28" s="104" t="str">
        <f>IF(CI28&lt;&gt;"",VLOOKUP(CI28,'（様式１号）３整理番号表'!$U$4:$W$12,3,FALSE),"")</f>
        <v/>
      </c>
      <c r="CP28" s="202">
        <f t="shared" si="77"/>
        <v>0</v>
      </c>
      <c r="CQ28" s="116">
        <f t="shared" si="78"/>
        <v>0</v>
      </c>
      <c r="CR28" s="116">
        <f t="shared" si="79"/>
        <v>0</v>
      </c>
      <c r="CS28" s="116">
        <f t="shared" si="80"/>
        <v>0</v>
      </c>
      <c r="CT28" s="116">
        <f t="shared" si="81"/>
        <v>0</v>
      </c>
      <c r="CU28" s="116">
        <f t="shared" si="82"/>
        <v>0</v>
      </c>
      <c r="CV28" s="116">
        <f t="shared" si="83"/>
        <v>0</v>
      </c>
      <c r="CW28" s="116">
        <f t="shared" si="84"/>
        <v>0</v>
      </c>
      <c r="CX28" s="116">
        <f t="shared" si="85"/>
        <v>0</v>
      </c>
      <c r="CY28" s="116">
        <f t="shared" si="86"/>
        <v>0</v>
      </c>
      <c r="CZ28" s="116">
        <f t="shared" si="87"/>
        <v>0</v>
      </c>
      <c r="DA28" s="116">
        <f t="shared" si="88"/>
        <v>0</v>
      </c>
      <c r="DB28" s="116">
        <f t="shared" si="89"/>
        <v>0</v>
      </c>
      <c r="DC28" s="190"/>
      <c r="DD28" s="190" t="s">
        <v>40</v>
      </c>
      <c r="DE28" s="190" t="s">
        <v>40</v>
      </c>
      <c r="DF28" s="190" t="s">
        <v>40</v>
      </c>
      <c r="DG28" s="190"/>
      <c r="DH28" s="236">
        <f t="shared" si="90"/>
        <v>0</v>
      </c>
      <c r="DI28" s="236">
        <f t="shared" si="91"/>
        <v>0</v>
      </c>
      <c r="DJ28" s="236">
        <f t="shared" si="92"/>
        <v>0</v>
      </c>
      <c r="DK28" s="236">
        <f t="shared" si="93"/>
        <v>0</v>
      </c>
      <c r="DL28" s="236">
        <f t="shared" si="94"/>
        <v>0</v>
      </c>
      <c r="DM28" s="236">
        <f t="shared" si="95"/>
        <v>0</v>
      </c>
      <c r="DN28" s="236">
        <f t="shared" si="96"/>
        <v>0</v>
      </c>
      <c r="DO28" s="236">
        <f t="shared" si="97"/>
        <v>0</v>
      </c>
      <c r="DP28" s="191">
        <f t="shared" si="98"/>
        <v>0</v>
      </c>
      <c r="DQ28" s="191">
        <f t="shared" si="99"/>
        <v>0</v>
      </c>
      <c r="DR28" s="89"/>
      <c r="DS28" s="89"/>
      <c r="DT28" s="89"/>
      <c r="DU28" s="89"/>
      <c r="DV28" s="89"/>
      <c r="DW28" s="89"/>
      <c r="DX28" s="89"/>
      <c r="DY28" s="89"/>
      <c r="DZ28" s="89"/>
      <c r="EA28" s="257"/>
      <c r="EB28" s="89"/>
      <c r="EC28" s="89"/>
      <c r="ED28" s="89"/>
      <c r="EE28" s="89"/>
      <c r="EF28" s="89"/>
      <c r="EG28" s="89"/>
      <c r="EH28" s="287"/>
      <c r="EI28" s="287"/>
      <c r="EJ28" s="238">
        <f t="shared" si="100"/>
        <v>0</v>
      </c>
      <c r="EK28" s="239">
        <f t="shared" si="101"/>
        <v>0</v>
      </c>
      <c r="EL28" s="287"/>
      <c r="EM28" s="287"/>
      <c r="EN28" s="238">
        <f t="shared" si="102"/>
        <v>0</v>
      </c>
      <c r="EO28" s="287"/>
      <c r="EP28" s="287"/>
      <c r="EQ28" s="238">
        <f t="shared" si="103"/>
        <v>0</v>
      </c>
      <c r="ER28" s="239">
        <f t="shared" si="104"/>
        <v>0</v>
      </c>
      <c r="ES28" s="240"/>
      <c r="ET28" s="241">
        <f t="shared" si="105"/>
        <v>0</v>
      </c>
      <c r="EU28" s="242"/>
      <c r="EV28" s="243">
        <f t="shared" si="106"/>
        <v>0</v>
      </c>
      <c r="EW28" s="243">
        <f t="shared" si="107"/>
        <v>0</v>
      </c>
      <c r="EX28" s="243">
        <f t="shared" si="108"/>
        <v>0</v>
      </c>
      <c r="EY28" s="312">
        <f t="shared" si="109"/>
        <v>0</v>
      </c>
      <c r="EZ28" s="314">
        <f t="shared" si="13"/>
        <v>0</v>
      </c>
      <c r="FA28" s="314">
        <f t="shared" si="14"/>
        <v>0</v>
      </c>
      <c r="FB28" s="314">
        <f t="shared" si="15"/>
        <v>0</v>
      </c>
      <c r="FC28" s="314">
        <f t="shared" si="16"/>
        <v>0</v>
      </c>
      <c r="FD28" s="314">
        <f t="shared" si="17"/>
        <v>0</v>
      </c>
      <c r="FE28" s="314">
        <f t="shared" si="18"/>
        <v>0</v>
      </c>
      <c r="FF28" s="314">
        <f t="shared" si="19"/>
        <v>0</v>
      </c>
      <c r="FG28" s="314">
        <f t="shared" si="20"/>
        <v>0</v>
      </c>
      <c r="FH28" s="314">
        <f t="shared" si="21"/>
        <v>0</v>
      </c>
      <c r="FI28" s="314">
        <f t="shared" si="22"/>
        <v>0</v>
      </c>
      <c r="FJ28" s="112">
        <f t="shared" si="23"/>
        <v>0</v>
      </c>
      <c r="FK28" s="112">
        <f t="shared" si="24"/>
        <v>0</v>
      </c>
      <c r="FL28" s="112">
        <f t="shared" si="25"/>
        <v>0</v>
      </c>
      <c r="FM28" s="112">
        <f t="shared" si="26"/>
        <v>0</v>
      </c>
      <c r="FN28" s="112">
        <f t="shared" si="27"/>
        <v>0</v>
      </c>
      <c r="FO28" s="112">
        <f t="shared" si="28"/>
        <v>0</v>
      </c>
      <c r="FP28" s="112">
        <f t="shared" si="29"/>
        <v>0</v>
      </c>
      <c r="FQ28" s="112">
        <f t="shared" si="30"/>
        <v>0</v>
      </c>
      <c r="FR28" s="112">
        <f t="shared" si="31"/>
        <v>0</v>
      </c>
      <c r="FS28" s="112">
        <f t="shared" si="32"/>
        <v>0</v>
      </c>
      <c r="FT28" s="292"/>
      <c r="FU28" s="293"/>
      <c r="FV28" s="293"/>
      <c r="FW28" s="293"/>
      <c r="FX28" s="292"/>
      <c r="FY28" s="259">
        <f t="shared" si="110"/>
        <v>0</v>
      </c>
      <c r="FZ28" s="259">
        <f t="shared" si="111"/>
        <v>0</v>
      </c>
      <c r="GA28" s="309">
        <f t="shared" si="112"/>
        <v>0</v>
      </c>
      <c r="GB28" s="99">
        <f t="shared" si="33"/>
        <v>0</v>
      </c>
      <c r="GC28" s="99">
        <f t="shared" si="34"/>
        <v>0</v>
      </c>
      <c r="GD28" s="99">
        <f t="shared" si="35"/>
        <v>0</v>
      </c>
      <c r="GE28" s="99">
        <f t="shared" si="36"/>
        <v>0</v>
      </c>
      <c r="GF28" s="99">
        <f t="shared" si="37"/>
        <v>0</v>
      </c>
      <c r="GG28" s="99">
        <f t="shared" si="38"/>
        <v>0</v>
      </c>
      <c r="GH28" s="99">
        <f t="shared" si="39"/>
        <v>0</v>
      </c>
      <c r="GI28" s="99">
        <f t="shared" si="40"/>
        <v>0</v>
      </c>
      <c r="GJ28" s="99">
        <f t="shared" si="41"/>
        <v>0</v>
      </c>
      <c r="GK28" s="99">
        <f t="shared" si="42"/>
        <v>0</v>
      </c>
      <c r="GL28" s="116">
        <f t="shared" si="113"/>
        <v>0</v>
      </c>
      <c r="GM28" s="116">
        <f t="shared" si="114"/>
        <v>0</v>
      </c>
      <c r="GN28" s="116">
        <f t="shared" si="115"/>
        <v>0</v>
      </c>
      <c r="GO28" s="116">
        <f t="shared" si="116"/>
        <v>0</v>
      </c>
      <c r="GP28" s="116">
        <f t="shared" si="117"/>
        <v>0</v>
      </c>
      <c r="GQ28" s="116">
        <f t="shared" si="118"/>
        <v>0</v>
      </c>
      <c r="GR28" s="116">
        <f t="shared" si="119"/>
        <v>0</v>
      </c>
      <c r="GS28" s="116">
        <f t="shared" si="120"/>
        <v>0</v>
      </c>
      <c r="GT28" s="116">
        <f t="shared" si="121"/>
        <v>0</v>
      </c>
      <c r="GU28" s="116">
        <f t="shared" si="122"/>
        <v>0</v>
      </c>
      <c r="GV28" s="116">
        <f t="shared" si="123"/>
        <v>0</v>
      </c>
      <c r="GW28" s="116">
        <f t="shared" si="124"/>
        <v>0</v>
      </c>
      <c r="GX28" s="116">
        <f t="shared" si="125"/>
        <v>0</v>
      </c>
      <c r="GY28" s="116">
        <f t="shared" si="126"/>
        <v>0</v>
      </c>
      <c r="GZ28" s="116">
        <f t="shared" si="127"/>
        <v>0</v>
      </c>
      <c r="HA28" s="116">
        <f t="shared" si="128"/>
        <v>0</v>
      </c>
      <c r="HB28" s="116">
        <f t="shared" si="129"/>
        <v>0</v>
      </c>
      <c r="HC28" s="116">
        <f t="shared" si="130"/>
        <v>0</v>
      </c>
      <c r="HD28" s="116">
        <f t="shared" si="131"/>
        <v>0</v>
      </c>
      <c r="HE28" s="116">
        <f t="shared" si="132"/>
        <v>0</v>
      </c>
      <c r="HF28" s="116">
        <f t="shared" si="133"/>
        <v>0</v>
      </c>
      <c r="HG28" s="258"/>
      <c r="HH28" s="258"/>
      <c r="HI28" s="260">
        <f t="shared" si="134"/>
        <v>0</v>
      </c>
      <c r="HJ28" s="240"/>
      <c r="HK28" s="242"/>
      <c r="HL28" s="241">
        <f t="shared" si="135"/>
        <v>0</v>
      </c>
      <c r="HM28" s="243">
        <f t="shared" si="136"/>
        <v>0</v>
      </c>
      <c r="HN28" s="243">
        <f t="shared" si="137"/>
        <v>0</v>
      </c>
      <c r="HO28" s="247">
        <f t="shared" si="138"/>
        <v>0</v>
      </c>
      <c r="HP28" s="261">
        <f t="shared" si="139"/>
        <v>0</v>
      </c>
      <c r="HQ28" s="43"/>
      <c r="HR28" s="250"/>
      <c r="HS28" s="301"/>
      <c r="HT28" s="301"/>
      <c r="HU28" s="316">
        <f t="shared" si="140"/>
        <v>0</v>
      </c>
      <c r="HV28" s="317">
        <f t="shared" si="141"/>
        <v>0</v>
      </c>
      <c r="HW28" s="318"/>
      <c r="HX28" s="319"/>
      <c r="HY28" s="319"/>
      <c r="HZ28" s="320" t="str">
        <f t="shared" si="142"/>
        <v/>
      </c>
      <c r="IA28" s="321">
        <f>IF(OR(AND(1&lt;=HZ28,HZ28&lt;=3),HZ28=6),VLOOKUP(HZ28,'（様式１号）３整理番号表'!$J$5:$K$59,2,FALSE),0)</f>
        <v>0</v>
      </c>
      <c r="IB28" s="321">
        <f>IF(OR(HZ28=4,HZ28=7),VLOOKUP(HZ28,'（様式１号）３整理番号表'!$J$5:$K$59,2,FALSE),0)</f>
        <v>0</v>
      </c>
      <c r="IC28" s="321">
        <f>IF(HZ28=5,VLOOKUP(HZ28,'（様式１号）３整理番号表'!$J$5:$K$59,2,FALSE),0)</f>
        <v>0</v>
      </c>
      <c r="ID28" s="321">
        <f>IF(AND(8&lt;=HZ28,HZ28&lt;=13),VLOOKUP(HZ28,'（様式１号）３整理番号表'!$J$5:$K$59,2,FALSE),0)</f>
        <v>0</v>
      </c>
      <c r="IE28" s="320">
        <f t="shared" si="143"/>
        <v>0</v>
      </c>
      <c r="IF28" s="320">
        <f t="shared" si="144"/>
        <v>0</v>
      </c>
      <c r="IG28" s="320">
        <f t="shared" si="145"/>
        <v>0</v>
      </c>
      <c r="IH28" s="320">
        <f t="shared" si="146"/>
        <v>0</v>
      </c>
      <c r="II28" s="320">
        <f t="shared" si="147"/>
        <v>0</v>
      </c>
      <c r="IJ28" s="320">
        <f t="shared" si="148"/>
        <v>0</v>
      </c>
      <c r="IK28" s="320">
        <f t="shared" si="149"/>
        <v>0</v>
      </c>
      <c r="IL28" s="320">
        <f t="shared" si="150"/>
        <v>0</v>
      </c>
      <c r="IM28" s="320">
        <f t="shared" si="151"/>
        <v>0</v>
      </c>
      <c r="IN28" s="320">
        <f t="shared" si="152"/>
        <v>0</v>
      </c>
      <c r="IO28" s="320">
        <f t="shared" si="153"/>
        <v>0</v>
      </c>
      <c r="IP28" s="320">
        <f t="shared" si="154"/>
        <v>0</v>
      </c>
      <c r="IQ28" s="320">
        <f t="shared" si="155"/>
        <v>0</v>
      </c>
      <c r="IR28" s="320">
        <f t="shared" si="156"/>
        <v>0</v>
      </c>
      <c r="IS28" s="320">
        <f t="shared" si="157"/>
        <v>0</v>
      </c>
      <c r="IT28" s="320">
        <f t="shared" si="158"/>
        <v>0</v>
      </c>
      <c r="IU28" s="320">
        <f t="shared" si="159"/>
        <v>0</v>
      </c>
      <c r="IV28" s="43"/>
      <c r="IW28" s="43"/>
      <c r="IX28" s="249"/>
      <c r="IY28" s="92">
        <f t="shared" si="160"/>
        <v>0</v>
      </c>
      <c r="IZ28" s="93" t="e">
        <f>VLOOKUP(IY28,'（様式１号）３整理番号表'!$B$6:$H$12,2,FALSE)</f>
        <v>#N/A</v>
      </c>
      <c r="JA28" s="91">
        <f t="shared" si="161"/>
        <v>0</v>
      </c>
      <c r="JB28" s="91">
        <f t="shared" si="162"/>
        <v>0</v>
      </c>
      <c r="JC28" s="91">
        <f t="shared" si="163"/>
        <v>0</v>
      </c>
      <c r="JD28" s="91">
        <f t="shared" si="164"/>
        <v>0</v>
      </c>
      <c r="JE28" s="91">
        <f t="shared" si="165"/>
        <v>0</v>
      </c>
      <c r="JF28" s="91">
        <f t="shared" si="166"/>
        <v>0</v>
      </c>
      <c r="JG28" s="91">
        <f t="shared" si="167"/>
        <v>0</v>
      </c>
      <c r="JH28" s="91" t="str">
        <f t="shared" si="168"/>
        <v>○</v>
      </c>
      <c r="JI28" s="301" cm="1">
        <f t="array" ref="JI28">IF($KP28=1,INDEX($BS28:$CP28,1,MATCH("Ⅰ⑤",$BS28:$CP28,0)+2),0)</f>
        <v>0</v>
      </c>
      <c r="JJ28" s="301" cm="1">
        <f t="array" ref="JJ28">IF($KP28=1,INDEX($BS28:$CP28,1,MATCH("Ⅰ⑤",$BS28:$CP28,0)+5),0)</f>
        <v>0</v>
      </c>
      <c r="JK28" s="117" t="str">
        <f t="shared" si="169"/>
        <v/>
      </c>
      <c r="JL28" s="117" t="str">
        <f t="shared" si="170"/>
        <v/>
      </c>
      <c r="JM28" s="118">
        <f t="shared" si="171"/>
        <v>0</v>
      </c>
      <c r="JN28" s="91" t="str">
        <f t="shared" si="172"/>
        <v/>
      </c>
      <c r="JO28" s="119" cm="1">
        <f t="array" ref="JO28">IF(KT28=1,INDEX($BK28:$CP28,1,MATCH("Ⅰ⑥",$BK28:$CP28,0)+7),0)</f>
        <v>0</v>
      </c>
      <c r="JP28" s="118">
        <f t="shared" si="173"/>
        <v>0</v>
      </c>
      <c r="JQ28" s="91">
        <f t="shared" si="174"/>
        <v>0</v>
      </c>
      <c r="JR28" s="90">
        <f t="shared" si="175"/>
        <v>0</v>
      </c>
      <c r="JS28" s="91">
        <f t="shared" si="176"/>
        <v>0</v>
      </c>
      <c r="JT28" s="91">
        <f t="shared" si="177"/>
        <v>0</v>
      </c>
      <c r="JU28" s="91">
        <f t="shared" si="178"/>
        <v>0</v>
      </c>
      <c r="JV28" s="91">
        <f t="shared" si="179"/>
        <v>0</v>
      </c>
      <c r="JW28" s="91">
        <f t="shared" si="180"/>
        <v>0</v>
      </c>
      <c r="JX28" s="91">
        <f t="shared" si="181"/>
        <v>0</v>
      </c>
      <c r="JY28" s="91">
        <f t="shared" si="182"/>
        <v>0</v>
      </c>
      <c r="JZ28" s="91">
        <f t="shared" si="183"/>
        <v>0</v>
      </c>
      <c r="KA28" s="91">
        <f t="shared" si="184"/>
        <v>0</v>
      </c>
      <c r="KB28" s="120">
        <f t="shared" si="185"/>
        <v>0</v>
      </c>
      <c r="KC28" s="121">
        <f t="shared" si="186"/>
        <v>0</v>
      </c>
      <c r="KD28" s="122" t="str">
        <f t="shared" si="187"/>
        <v/>
      </c>
      <c r="KE28" s="122" t="e">
        <f t="shared" si="188"/>
        <v>#VALUE!</v>
      </c>
      <c r="KF28" s="121">
        <f t="shared" si="189"/>
        <v>0</v>
      </c>
      <c r="KG28" s="121">
        <f t="shared" si="190"/>
        <v>0</v>
      </c>
      <c r="KH28" s="123" t="e">
        <f t="shared" si="191"/>
        <v>#VALUE!</v>
      </c>
      <c r="KI28" s="91" t="e">
        <f t="shared" si="192"/>
        <v>#VALUE!</v>
      </c>
      <c r="KJ28" s="122">
        <f t="shared" si="193"/>
        <v>0</v>
      </c>
      <c r="KK28" s="122">
        <f>IF(I28=1,SUMIFS($AN$10:$AN$330,$E$10:$E$330,E28),0)</f>
        <v>0</v>
      </c>
      <c r="KL28" s="91">
        <f t="shared" si="194"/>
        <v>0</v>
      </c>
      <c r="KM28" s="175" t="e">
        <f t="shared" si="195"/>
        <v>#VALUE!</v>
      </c>
      <c r="KN28" s="56"/>
      <c r="KO28" s="177">
        <f t="shared" si="196"/>
        <v>0</v>
      </c>
      <c r="KP28" s="91">
        <f t="shared" si="196"/>
        <v>0</v>
      </c>
      <c r="KQ28" s="91">
        <f t="shared" si="196"/>
        <v>0</v>
      </c>
      <c r="KR28" s="91">
        <f t="shared" si="196"/>
        <v>0</v>
      </c>
      <c r="KS28" s="91">
        <f t="shared" si="196"/>
        <v>0</v>
      </c>
      <c r="KT28" s="91">
        <f t="shared" si="196"/>
        <v>0</v>
      </c>
      <c r="KU28" s="91">
        <f t="shared" si="196"/>
        <v>0</v>
      </c>
      <c r="KV28" s="91">
        <f t="shared" si="196"/>
        <v>0</v>
      </c>
      <c r="KW28" s="91">
        <f t="shared" si="196"/>
        <v>0</v>
      </c>
      <c r="KX28" s="91">
        <f t="shared" si="196"/>
        <v>0</v>
      </c>
      <c r="KY28" s="91">
        <f t="shared" si="196"/>
        <v>0</v>
      </c>
      <c r="KZ28" s="91">
        <f t="shared" si="196"/>
        <v>0</v>
      </c>
      <c r="LA28" s="175">
        <f t="shared" si="196"/>
        <v>0</v>
      </c>
      <c r="LB28" s="43"/>
      <c r="LC28" s="177">
        <f t="shared" si="197"/>
        <v>0</v>
      </c>
      <c r="LD28" s="91">
        <f t="shared" si="198"/>
        <v>0</v>
      </c>
      <c r="LE28" s="91">
        <f t="shared" si="199"/>
        <v>0</v>
      </c>
      <c r="LF28" s="91">
        <f t="shared" si="200"/>
        <v>0</v>
      </c>
      <c r="LG28" s="91">
        <f t="shared" si="201"/>
        <v>0</v>
      </c>
      <c r="LH28" s="91">
        <f t="shared" si="202"/>
        <v>0</v>
      </c>
      <c r="LI28" s="91">
        <f t="shared" si="203"/>
        <v>0</v>
      </c>
      <c r="LJ28" s="91">
        <f t="shared" si="204"/>
        <v>0</v>
      </c>
      <c r="LK28" s="91">
        <f t="shared" si="205"/>
        <v>0</v>
      </c>
      <c r="LL28" s="91">
        <f t="shared" si="206"/>
        <v>0</v>
      </c>
      <c r="LM28" s="175">
        <f t="shared" si="207"/>
        <v>0</v>
      </c>
    </row>
    <row r="29" spans="1:325" s="20" customFormat="1" ht="24" customHeight="1">
      <c r="A29" s="43">
        <f t="shared" si="60"/>
        <v>0</v>
      </c>
      <c r="B29" s="43">
        <f t="shared" si="61"/>
        <v>0</v>
      </c>
      <c r="C29" s="43">
        <f t="shared" si="62"/>
        <v>0</v>
      </c>
      <c r="D29" s="43">
        <f t="shared" si="63"/>
        <v>0</v>
      </c>
      <c r="E29" s="43">
        <f t="shared" si="64"/>
        <v>0</v>
      </c>
      <c r="F29" s="43">
        <f t="shared" si="1"/>
        <v>0</v>
      </c>
      <c r="G29" s="43">
        <f t="shared" si="65"/>
        <v>0</v>
      </c>
      <c r="H29" s="43">
        <f t="shared" si="66"/>
        <v>0</v>
      </c>
      <c r="I29" s="43">
        <f t="shared" si="67"/>
        <v>0</v>
      </c>
      <c r="J29" s="43">
        <f t="shared" si="2"/>
        <v>0</v>
      </c>
      <c r="K29" s="86">
        <f t="shared" si="68"/>
        <v>0</v>
      </c>
      <c r="L29" s="206"/>
      <c r="M29" s="205"/>
      <c r="N29" s="207"/>
      <c r="O29" s="306"/>
      <c r="P29" s="224"/>
      <c r="Q29" s="250"/>
      <c r="R29" s="250"/>
      <c r="S29" s="225"/>
      <c r="T29" s="225"/>
      <c r="U29" s="109"/>
      <c r="V29" s="89"/>
      <c r="W29" s="196">
        <f>IF(I29=1,IF(P29=1,IF(OR((AND(OR(T29=1,T29=2,8&lt;=T29,T29&lt;=14),HT29&gt;=20)),(AND(OR(T29=3,T29=6),HT29&gt;=5)),(AND(T29=5,HT29&gt;=3)),(AND(OR(T29=4,T29=7),HT29&gt;=1))),1,0),0),IF(E29&gt;=1,SUMIFS(W$10:W$328,E$10:E$328,E29,I$10:I$328,1),0))</f>
        <v>0</v>
      </c>
      <c r="X29" s="226"/>
      <c r="Y29" s="187"/>
      <c r="Z29" s="99">
        <f t="shared" si="69"/>
        <v>0</v>
      </c>
      <c r="AA29" s="99">
        <f t="shared" si="70"/>
        <v>0</v>
      </c>
      <c r="AB29" s="263">
        <f t="shared" si="71"/>
        <v>0</v>
      </c>
      <c r="AC29" s="265"/>
      <c r="AD29" s="91"/>
      <c r="AE29" s="89"/>
      <c r="AF29" s="251"/>
      <c r="AG29" s="252"/>
      <c r="AH29" s="120"/>
      <c r="AI29" s="253"/>
      <c r="AJ29" s="231"/>
      <c r="AK29" s="229"/>
      <c r="AL29" s="185"/>
      <c r="AM29" s="254"/>
      <c r="AN29" s="201">
        <f t="shared" si="5"/>
        <v>0</v>
      </c>
      <c r="AO29" s="255"/>
      <c r="AP29" s="201">
        <f t="shared" si="6"/>
        <v>0</v>
      </c>
      <c r="AQ29" s="255"/>
      <c r="AR29" s="255"/>
      <c r="AS29" s="183"/>
      <c r="AT29" s="100" t="str">
        <f t="shared" si="7"/>
        <v/>
      </c>
      <c r="AU29" s="184" t="str">
        <f t="shared" si="8"/>
        <v/>
      </c>
      <c r="AV29" s="185"/>
      <c r="AW29" s="234"/>
      <c r="AX29" s="272"/>
      <c r="AY29" s="101"/>
      <c r="AZ29" s="102">
        <f t="shared" si="9"/>
        <v>0</v>
      </c>
      <c r="BA29" s="102">
        <f t="shared" si="10"/>
        <v>0</v>
      </c>
      <c r="BB29" s="116" t="str">
        <f t="shared" si="11"/>
        <v/>
      </c>
      <c r="BC29" s="103"/>
      <c r="BD29" s="256"/>
      <c r="BE29" s="256"/>
      <c r="BF29" s="256"/>
      <c r="BG29" s="256"/>
      <c r="BH29" s="104" t="str">
        <f>IF(BB29&lt;&gt;"",VLOOKUP(BB29,'（様式１号）３整理番号表'!$U$4:$W$17,3,FALSE),"")</f>
        <v/>
      </c>
      <c r="BI29" s="238">
        <f t="shared" si="72"/>
        <v>0</v>
      </c>
      <c r="BJ29" s="256">
        <f t="shared" si="73"/>
        <v>0</v>
      </c>
      <c r="BK29" s="105"/>
      <c r="BL29" s="103"/>
      <c r="BM29" s="256"/>
      <c r="BN29" s="256"/>
      <c r="BO29" s="256"/>
      <c r="BP29" s="256"/>
      <c r="BQ29" s="104" t="str">
        <f>IF(BK29&lt;&gt;"",VLOOKUP(BK29,'（様式１号）３整理番号表'!$U$4:$W$12,3,FALSE),"")</f>
        <v/>
      </c>
      <c r="BR29" s="238">
        <f t="shared" si="74"/>
        <v>0</v>
      </c>
      <c r="BS29" s="105"/>
      <c r="BT29" s="103"/>
      <c r="BU29" s="256"/>
      <c r="BV29" s="256"/>
      <c r="BW29" s="256"/>
      <c r="BX29" s="256"/>
      <c r="BY29" s="104" t="str">
        <f>IF(BS29&lt;&gt;"",VLOOKUP(BS29,'（様式１号）３整理番号表'!$U$4:$W$12,3,FALSE),"")</f>
        <v/>
      </c>
      <c r="BZ29" s="238">
        <f t="shared" si="75"/>
        <v>0</v>
      </c>
      <c r="CA29" s="105"/>
      <c r="CB29" s="103"/>
      <c r="CC29" s="275"/>
      <c r="CD29" s="275"/>
      <c r="CE29" s="275"/>
      <c r="CF29" s="275"/>
      <c r="CG29" s="104" t="str">
        <f>IF(CA29&lt;&gt;"",VLOOKUP(CA29,'（様式１号）３整理番号表'!$U$4:$W$12,3,FALSE),"")</f>
        <v/>
      </c>
      <c r="CH29" s="202">
        <f t="shared" si="76"/>
        <v>0</v>
      </c>
      <c r="CI29" s="105"/>
      <c r="CJ29" s="103"/>
      <c r="CK29" s="235"/>
      <c r="CL29" s="235"/>
      <c r="CM29" s="235"/>
      <c r="CN29" s="235"/>
      <c r="CO29" s="104" t="str">
        <f>IF(CI29&lt;&gt;"",VLOOKUP(CI29,'（様式１号）３整理番号表'!$U$4:$W$12,3,FALSE),"")</f>
        <v/>
      </c>
      <c r="CP29" s="202">
        <f t="shared" si="77"/>
        <v>0</v>
      </c>
      <c r="CQ29" s="116">
        <f t="shared" si="78"/>
        <v>0</v>
      </c>
      <c r="CR29" s="116">
        <f t="shared" si="79"/>
        <v>0</v>
      </c>
      <c r="CS29" s="116">
        <f t="shared" si="80"/>
        <v>0</v>
      </c>
      <c r="CT29" s="116">
        <f t="shared" si="81"/>
        <v>0</v>
      </c>
      <c r="CU29" s="116">
        <f t="shared" si="82"/>
        <v>0</v>
      </c>
      <c r="CV29" s="116">
        <f t="shared" si="83"/>
        <v>0</v>
      </c>
      <c r="CW29" s="116">
        <f t="shared" si="84"/>
        <v>0</v>
      </c>
      <c r="CX29" s="116">
        <f t="shared" si="85"/>
        <v>0</v>
      </c>
      <c r="CY29" s="116">
        <f t="shared" si="86"/>
        <v>0</v>
      </c>
      <c r="CZ29" s="116">
        <f t="shared" si="87"/>
        <v>0</v>
      </c>
      <c r="DA29" s="116">
        <f t="shared" si="88"/>
        <v>0</v>
      </c>
      <c r="DB29" s="116">
        <f t="shared" si="89"/>
        <v>0</v>
      </c>
      <c r="DC29" s="190"/>
      <c r="DD29" s="190" t="s">
        <v>40</v>
      </c>
      <c r="DE29" s="190" t="s">
        <v>40</v>
      </c>
      <c r="DF29" s="190" t="s">
        <v>40</v>
      </c>
      <c r="DG29" s="190"/>
      <c r="DH29" s="236">
        <f t="shared" si="90"/>
        <v>0</v>
      </c>
      <c r="DI29" s="236">
        <f t="shared" si="91"/>
        <v>0</v>
      </c>
      <c r="DJ29" s="236">
        <f t="shared" si="92"/>
        <v>0</v>
      </c>
      <c r="DK29" s="236">
        <f t="shared" si="93"/>
        <v>0</v>
      </c>
      <c r="DL29" s="236">
        <f t="shared" si="94"/>
        <v>0</v>
      </c>
      <c r="DM29" s="236">
        <f t="shared" si="95"/>
        <v>0</v>
      </c>
      <c r="DN29" s="236">
        <f t="shared" si="96"/>
        <v>0</v>
      </c>
      <c r="DO29" s="236">
        <f t="shared" si="97"/>
        <v>0</v>
      </c>
      <c r="DP29" s="191">
        <f t="shared" si="98"/>
        <v>0</v>
      </c>
      <c r="DQ29" s="191">
        <f t="shared" si="99"/>
        <v>0</v>
      </c>
      <c r="DR29" s="89"/>
      <c r="DS29" s="89"/>
      <c r="DT29" s="89"/>
      <c r="DU29" s="89"/>
      <c r="DV29" s="89"/>
      <c r="DW29" s="89"/>
      <c r="DX29" s="89"/>
      <c r="DY29" s="89"/>
      <c r="DZ29" s="89"/>
      <c r="EA29" s="257"/>
      <c r="EB29" s="89"/>
      <c r="EC29" s="89"/>
      <c r="ED29" s="89"/>
      <c r="EE29" s="89"/>
      <c r="EF29" s="89"/>
      <c r="EG29" s="89"/>
      <c r="EH29" s="287"/>
      <c r="EI29" s="287"/>
      <c r="EJ29" s="238">
        <f t="shared" si="100"/>
        <v>0</v>
      </c>
      <c r="EK29" s="239">
        <f t="shared" si="101"/>
        <v>0</v>
      </c>
      <c r="EL29" s="287"/>
      <c r="EM29" s="287"/>
      <c r="EN29" s="238">
        <f t="shared" si="102"/>
        <v>0</v>
      </c>
      <c r="EO29" s="287"/>
      <c r="EP29" s="287"/>
      <c r="EQ29" s="238">
        <f t="shared" si="103"/>
        <v>0</v>
      </c>
      <c r="ER29" s="239">
        <f t="shared" si="104"/>
        <v>0</v>
      </c>
      <c r="ES29" s="240"/>
      <c r="ET29" s="241">
        <f t="shared" si="105"/>
        <v>0</v>
      </c>
      <c r="EU29" s="242"/>
      <c r="EV29" s="243">
        <f t="shared" si="106"/>
        <v>0</v>
      </c>
      <c r="EW29" s="243">
        <f t="shared" si="107"/>
        <v>0</v>
      </c>
      <c r="EX29" s="243">
        <f t="shared" si="108"/>
        <v>0</v>
      </c>
      <c r="EY29" s="312">
        <f t="shared" si="109"/>
        <v>0</v>
      </c>
      <c r="EZ29" s="314">
        <f t="shared" si="13"/>
        <v>0</v>
      </c>
      <c r="FA29" s="314">
        <f t="shared" si="14"/>
        <v>0</v>
      </c>
      <c r="FB29" s="314">
        <f t="shared" si="15"/>
        <v>0</v>
      </c>
      <c r="FC29" s="314">
        <f t="shared" si="16"/>
        <v>0</v>
      </c>
      <c r="FD29" s="314">
        <f t="shared" si="17"/>
        <v>0</v>
      </c>
      <c r="FE29" s="314">
        <f t="shared" si="18"/>
        <v>0</v>
      </c>
      <c r="FF29" s="314">
        <f t="shared" si="19"/>
        <v>0</v>
      </c>
      <c r="FG29" s="314">
        <f t="shared" si="20"/>
        <v>0</v>
      </c>
      <c r="FH29" s="314">
        <f t="shared" si="21"/>
        <v>0</v>
      </c>
      <c r="FI29" s="314">
        <f t="shared" si="22"/>
        <v>0</v>
      </c>
      <c r="FJ29" s="112">
        <f t="shared" si="23"/>
        <v>0</v>
      </c>
      <c r="FK29" s="112">
        <f t="shared" si="24"/>
        <v>0</v>
      </c>
      <c r="FL29" s="112">
        <f t="shared" si="25"/>
        <v>0</v>
      </c>
      <c r="FM29" s="112">
        <f t="shared" si="26"/>
        <v>0</v>
      </c>
      <c r="FN29" s="112">
        <f t="shared" si="27"/>
        <v>0</v>
      </c>
      <c r="FO29" s="112">
        <f t="shared" si="28"/>
        <v>0</v>
      </c>
      <c r="FP29" s="112">
        <f t="shared" si="29"/>
        <v>0</v>
      </c>
      <c r="FQ29" s="112">
        <f t="shared" si="30"/>
        <v>0</v>
      </c>
      <c r="FR29" s="112">
        <f t="shared" si="31"/>
        <v>0</v>
      </c>
      <c r="FS29" s="112">
        <f t="shared" si="32"/>
        <v>0</v>
      </c>
      <c r="FT29" s="292"/>
      <c r="FU29" s="293"/>
      <c r="FV29" s="293"/>
      <c r="FW29" s="293"/>
      <c r="FX29" s="292"/>
      <c r="FY29" s="259">
        <f t="shared" si="110"/>
        <v>0</v>
      </c>
      <c r="FZ29" s="259">
        <f t="shared" si="111"/>
        <v>0</v>
      </c>
      <c r="GA29" s="309">
        <f t="shared" si="112"/>
        <v>0</v>
      </c>
      <c r="GB29" s="99">
        <f t="shared" si="33"/>
        <v>0</v>
      </c>
      <c r="GC29" s="99">
        <f t="shared" si="34"/>
        <v>0</v>
      </c>
      <c r="GD29" s="99">
        <f t="shared" si="35"/>
        <v>0</v>
      </c>
      <c r="GE29" s="99">
        <f t="shared" si="36"/>
        <v>0</v>
      </c>
      <c r="GF29" s="99">
        <f t="shared" si="37"/>
        <v>0</v>
      </c>
      <c r="GG29" s="99">
        <f t="shared" si="38"/>
        <v>0</v>
      </c>
      <c r="GH29" s="99">
        <f t="shared" si="39"/>
        <v>0</v>
      </c>
      <c r="GI29" s="99">
        <f t="shared" si="40"/>
        <v>0</v>
      </c>
      <c r="GJ29" s="99">
        <f t="shared" si="41"/>
        <v>0</v>
      </c>
      <c r="GK29" s="99">
        <f t="shared" si="42"/>
        <v>0</v>
      </c>
      <c r="GL29" s="116">
        <f t="shared" si="113"/>
        <v>0</v>
      </c>
      <c r="GM29" s="116">
        <f t="shared" si="114"/>
        <v>0</v>
      </c>
      <c r="GN29" s="116">
        <f t="shared" si="115"/>
        <v>0</v>
      </c>
      <c r="GO29" s="116">
        <f t="shared" si="116"/>
        <v>0</v>
      </c>
      <c r="GP29" s="116">
        <f t="shared" si="117"/>
        <v>0</v>
      </c>
      <c r="GQ29" s="116">
        <f t="shared" si="118"/>
        <v>0</v>
      </c>
      <c r="GR29" s="116">
        <f t="shared" si="119"/>
        <v>0</v>
      </c>
      <c r="GS29" s="116">
        <f t="shared" si="120"/>
        <v>0</v>
      </c>
      <c r="GT29" s="116">
        <f t="shared" si="121"/>
        <v>0</v>
      </c>
      <c r="GU29" s="116">
        <f t="shared" si="122"/>
        <v>0</v>
      </c>
      <c r="GV29" s="116">
        <f t="shared" si="123"/>
        <v>0</v>
      </c>
      <c r="GW29" s="116">
        <f t="shared" si="124"/>
        <v>0</v>
      </c>
      <c r="GX29" s="116">
        <f t="shared" si="125"/>
        <v>0</v>
      </c>
      <c r="GY29" s="116">
        <f t="shared" si="126"/>
        <v>0</v>
      </c>
      <c r="GZ29" s="116">
        <f t="shared" si="127"/>
        <v>0</v>
      </c>
      <c r="HA29" s="116">
        <f t="shared" si="128"/>
        <v>0</v>
      </c>
      <c r="HB29" s="116">
        <f t="shared" si="129"/>
        <v>0</v>
      </c>
      <c r="HC29" s="116">
        <f t="shared" si="130"/>
        <v>0</v>
      </c>
      <c r="HD29" s="116">
        <f t="shared" si="131"/>
        <v>0</v>
      </c>
      <c r="HE29" s="116">
        <f t="shared" si="132"/>
        <v>0</v>
      </c>
      <c r="HF29" s="116">
        <f t="shared" si="133"/>
        <v>0</v>
      </c>
      <c r="HG29" s="258"/>
      <c r="HH29" s="258"/>
      <c r="HI29" s="260">
        <f t="shared" si="134"/>
        <v>0</v>
      </c>
      <c r="HJ29" s="240"/>
      <c r="HK29" s="242"/>
      <c r="HL29" s="241">
        <f t="shared" si="135"/>
        <v>0</v>
      </c>
      <c r="HM29" s="243">
        <f t="shared" si="136"/>
        <v>0</v>
      </c>
      <c r="HN29" s="243">
        <f t="shared" si="137"/>
        <v>0</v>
      </c>
      <c r="HO29" s="247">
        <f t="shared" si="138"/>
        <v>0</v>
      </c>
      <c r="HP29" s="261">
        <f t="shared" si="139"/>
        <v>0</v>
      </c>
      <c r="HQ29" s="43"/>
      <c r="HR29" s="250"/>
      <c r="HS29" s="301"/>
      <c r="HT29" s="301"/>
      <c r="HU29" s="316">
        <f t="shared" si="140"/>
        <v>0</v>
      </c>
      <c r="HV29" s="317">
        <f t="shared" si="141"/>
        <v>0</v>
      </c>
      <c r="HW29" s="318"/>
      <c r="HX29" s="319"/>
      <c r="HY29" s="319"/>
      <c r="HZ29" s="320" t="str">
        <f t="shared" si="142"/>
        <v/>
      </c>
      <c r="IA29" s="321">
        <f>IF(OR(AND(1&lt;=HZ29,HZ29&lt;=3),HZ29=6),VLOOKUP(HZ29,'（様式１号）３整理番号表'!$J$5:$K$59,2,FALSE),0)</f>
        <v>0</v>
      </c>
      <c r="IB29" s="321">
        <f>IF(OR(HZ29=4,HZ29=7),VLOOKUP(HZ29,'（様式１号）３整理番号表'!$J$5:$K$59,2,FALSE),0)</f>
        <v>0</v>
      </c>
      <c r="IC29" s="321">
        <f>IF(HZ29=5,VLOOKUP(HZ29,'（様式１号）３整理番号表'!$J$5:$K$59,2,FALSE),0)</f>
        <v>0</v>
      </c>
      <c r="ID29" s="321">
        <f>IF(AND(8&lt;=HZ29,HZ29&lt;=13),VLOOKUP(HZ29,'（様式１号）３整理番号表'!$J$5:$K$59,2,FALSE),0)</f>
        <v>0</v>
      </c>
      <c r="IE29" s="320">
        <f t="shared" si="143"/>
        <v>0</v>
      </c>
      <c r="IF29" s="320">
        <f t="shared" si="144"/>
        <v>0</v>
      </c>
      <c r="IG29" s="320">
        <f t="shared" si="145"/>
        <v>0</v>
      </c>
      <c r="IH29" s="320">
        <f t="shared" si="146"/>
        <v>0</v>
      </c>
      <c r="II29" s="320">
        <f t="shared" si="147"/>
        <v>0</v>
      </c>
      <c r="IJ29" s="320">
        <f t="shared" si="148"/>
        <v>0</v>
      </c>
      <c r="IK29" s="320">
        <f t="shared" si="149"/>
        <v>0</v>
      </c>
      <c r="IL29" s="320">
        <f t="shared" si="150"/>
        <v>0</v>
      </c>
      <c r="IM29" s="320">
        <f t="shared" si="151"/>
        <v>0</v>
      </c>
      <c r="IN29" s="320">
        <f t="shared" si="152"/>
        <v>0</v>
      </c>
      <c r="IO29" s="320">
        <f t="shared" si="153"/>
        <v>0</v>
      </c>
      <c r="IP29" s="320">
        <f t="shared" si="154"/>
        <v>0</v>
      </c>
      <c r="IQ29" s="320">
        <f t="shared" si="155"/>
        <v>0</v>
      </c>
      <c r="IR29" s="320">
        <f t="shared" si="156"/>
        <v>0</v>
      </c>
      <c r="IS29" s="320">
        <f t="shared" si="157"/>
        <v>0</v>
      </c>
      <c r="IT29" s="320">
        <f t="shared" si="158"/>
        <v>0</v>
      </c>
      <c r="IU29" s="320">
        <f t="shared" si="159"/>
        <v>0</v>
      </c>
      <c r="IV29" s="43"/>
      <c r="IW29" s="43"/>
      <c r="IX29" s="249"/>
      <c r="IY29" s="92">
        <f t="shared" si="160"/>
        <v>0</v>
      </c>
      <c r="IZ29" s="93" t="e">
        <f>VLOOKUP(IY29,'（様式１号）３整理番号表'!$B$6:$H$12,2,FALSE)</f>
        <v>#N/A</v>
      </c>
      <c r="JA29" s="91">
        <f t="shared" si="161"/>
        <v>0</v>
      </c>
      <c r="JB29" s="91">
        <f t="shared" si="162"/>
        <v>0</v>
      </c>
      <c r="JC29" s="91">
        <f t="shared" si="163"/>
        <v>0</v>
      </c>
      <c r="JD29" s="91">
        <f t="shared" si="164"/>
        <v>0</v>
      </c>
      <c r="JE29" s="91">
        <f t="shared" si="165"/>
        <v>0</v>
      </c>
      <c r="JF29" s="91">
        <f t="shared" si="166"/>
        <v>0</v>
      </c>
      <c r="JG29" s="91">
        <f t="shared" si="167"/>
        <v>0</v>
      </c>
      <c r="JH29" s="91" t="str">
        <f t="shared" si="168"/>
        <v>○</v>
      </c>
      <c r="JI29" s="301" cm="1">
        <f t="array" ref="JI29">IF($KP29=1,INDEX($BS29:$CP29,1,MATCH("Ⅰ⑤",$BS29:$CP29,0)+2),0)</f>
        <v>0</v>
      </c>
      <c r="JJ29" s="301" cm="1">
        <f t="array" ref="JJ29">IF($KP29=1,INDEX($BS29:$CP29,1,MATCH("Ⅰ⑤",$BS29:$CP29,0)+5),0)</f>
        <v>0</v>
      </c>
      <c r="JK29" s="117" t="str">
        <f t="shared" si="169"/>
        <v/>
      </c>
      <c r="JL29" s="117" t="str">
        <f t="shared" si="170"/>
        <v/>
      </c>
      <c r="JM29" s="118">
        <f t="shared" si="171"/>
        <v>0</v>
      </c>
      <c r="JN29" s="91" t="str">
        <f t="shared" si="172"/>
        <v/>
      </c>
      <c r="JO29" s="119" cm="1">
        <f t="array" ref="JO29">IF(KT29=1,INDEX($BK29:$CP29,1,MATCH("Ⅰ⑥",$BK29:$CP29,0)+7),0)</f>
        <v>0</v>
      </c>
      <c r="JP29" s="118">
        <f t="shared" si="173"/>
        <v>0</v>
      </c>
      <c r="JQ29" s="91">
        <f t="shared" si="174"/>
        <v>0</v>
      </c>
      <c r="JR29" s="90">
        <f t="shared" si="175"/>
        <v>0</v>
      </c>
      <c r="JS29" s="91">
        <f t="shared" si="176"/>
        <v>0</v>
      </c>
      <c r="JT29" s="91">
        <f t="shared" si="177"/>
        <v>0</v>
      </c>
      <c r="JU29" s="91">
        <f t="shared" si="178"/>
        <v>0</v>
      </c>
      <c r="JV29" s="91">
        <f t="shared" si="179"/>
        <v>0</v>
      </c>
      <c r="JW29" s="91">
        <f t="shared" si="180"/>
        <v>0</v>
      </c>
      <c r="JX29" s="91">
        <f t="shared" si="181"/>
        <v>0</v>
      </c>
      <c r="JY29" s="91">
        <f t="shared" si="182"/>
        <v>0</v>
      </c>
      <c r="JZ29" s="91">
        <f t="shared" si="183"/>
        <v>0</v>
      </c>
      <c r="KA29" s="91">
        <f t="shared" si="184"/>
        <v>0</v>
      </c>
      <c r="KB29" s="120">
        <f t="shared" si="185"/>
        <v>0</v>
      </c>
      <c r="KC29" s="121">
        <f t="shared" si="186"/>
        <v>0</v>
      </c>
      <c r="KD29" s="122" t="str">
        <f t="shared" si="187"/>
        <v/>
      </c>
      <c r="KE29" s="122" t="e">
        <f t="shared" si="188"/>
        <v>#VALUE!</v>
      </c>
      <c r="KF29" s="121">
        <f t="shared" si="189"/>
        <v>0</v>
      </c>
      <c r="KG29" s="121">
        <f t="shared" si="190"/>
        <v>0</v>
      </c>
      <c r="KH29" s="123" t="e">
        <f t="shared" si="191"/>
        <v>#VALUE!</v>
      </c>
      <c r="KI29" s="91" t="e">
        <f t="shared" si="192"/>
        <v>#VALUE!</v>
      </c>
      <c r="KJ29" s="122">
        <f t="shared" si="193"/>
        <v>0</v>
      </c>
      <c r="KK29" s="122">
        <f>IF(I29=1,SUMIFS($AN$10:$AN$330,$E$10:$E$330,E29),0)</f>
        <v>0</v>
      </c>
      <c r="KL29" s="91">
        <f t="shared" si="194"/>
        <v>0</v>
      </c>
      <c r="KM29" s="175" t="e">
        <f t="shared" si="195"/>
        <v>#VALUE!</v>
      </c>
      <c r="KN29" s="56"/>
      <c r="KO29" s="177">
        <f t="shared" si="196"/>
        <v>0</v>
      </c>
      <c r="KP29" s="91">
        <f t="shared" si="196"/>
        <v>0</v>
      </c>
      <c r="KQ29" s="91">
        <f t="shared" si="196"/>
        <v>0</v>
      </c>
      <c r="KR29" s="91">
        <f t="shared" si="196"/>
        <v>0</v>
      </c>
      <c r="KS29" s="91">
        <f t="shared" si="196"/>
        <v>0</v>
      </c>
      <c r="KT29" s="91">
        <f t="shared" si="196"/>
        <v>0</v>
      </c>
      <c r="KU29" s="91">
        <f t="shared" si="196"/>
        <v>0</v>
      </c>
      <c r="KV29" s="91">
        <f t="shared" si="196"/>
        <v>0</v>
      </c>
      <c r="KW29" s="91">
        <f t="shared" si="196"/>
        <v>0</v>
      </c>
      <c r="KX29" s="91">
        <f t="shared" si="196"/>
        <v>0</v>
      </c>
      <c r="KY29" s="91">
        <f t="shared" si="196"/>
        <v>0</v>
      </c>
      <c r="KZ29" s="91">
        <f t="shared" si="196"/>
        <v>0</v>
      </c>
      <c r="LA29" s="175">
        <f t="shared" si="196"/>
        <v>0</v>
      </c>
      <c r="LB29" s="43"/>
      <c r="LC29" s="177">
        <f t="shared" si="197"/>
        <v>0</v>
      </c>
      <c r="LD29" s="91">
        <f t="shared" si="198"/>
        <v>0</v>
      </c>
      <c r="LE29" s="91">
        <f t="shared" si="199"/>
        <v>0</v>
      </c>
      <c r="LF29" s="91">
        <f t="shared" si="200"/>
        <v>0</v>
      </c>
      <c r="LG29" s="91">
        <f t="shared" si="201"/>
        <v>0</v>
      </c>
      <c r="LH29" s="91">
        <f t="shared" si="202"/>
        <v>0</v>
      </c>
      <c r="LI29" s="91">
        <f t="shared" si="203"/>
        <v>0</v>
      </c>
      <c r="LJ29" s="91">
        <f t="shared" si="204"/>
        <v>0</v>
      </c>
      <c r="LK29" s="91">
        <f t="shared" si="205"/>
        <v>0</v>
      </c>
      <c r="LL29" s="91">
        <f t="shared" si="206"/>
        <v>0</v>
      </c>
      <c r="LM29" s="175">
        <f t="shared" si="207"/>
        <v>0</v>
      </c>
    </row>
    <row r="30" spans="1:325" s="20" customFormat="1" ht="24" customHeight="1">
      <c r="A30" s="43">
        <f t="shared" si="60"/>
        <v>0</v>
      </c>
      <c r="B30" s="43">
        <f t="shared" si="61"/>
        <v>0</v>
      </c>
      <c r="C30" s="43">
        <f t="shared" si="62"/>
        <v>0</v>
      </c>
      <c r="D30" s="43">
        <f t="shared" si="63"/>
        <v>0</v>
      </c>
      <c r="E30" s="43">
        <f t="shared" si="64"/>
        <v>0</v>
      </c>
      <c r="F30" s="43">
        <f t="shared" si="1"/>
        <v>0</v>
      </c>
      <c r="G30" s="43">
        <f t="shared" si="65"/>
        <v>0</v>
      </c>
      <c r="H30" s="43">
        <f t="shared" si="66"/>
        <v>0</v>
      </c>
      <c r="I30" s="43">
        <f t="shared" si="67"/>
        <v>0</v>
      </c>
      <c r="J30" s="43">
        <f t="shared" si="2"/>
        <v>0</v>
      </c>
      <c r="K30" s="86">
        <f t="shared" si="68"/>
        <v>0</v>
      </c>
      <c r="L30" s="206"/>
      <c r="M30" s="205"/>
      <c r="N30" s="207"/>
      <c r="O30" s="306"/>
      <c r="P30" s="224"/>
      <c r="Q30" s="250"/>
      <c r="R30" s="250"/>
      <c r="S30" s="225"/>
      <c r="T30" s="225"/>
      <c r="U30" s="109"/>
      <c r="V30" s="89"/>
      <c r="W30" s="196">
        <f>IF(I30=1,IF(P30=1,IF(OR((AND(OR(T30=1,T30=2,8&lt;=T30,T30&lt;=14),HT30&gt;=20)),(AND(OR(T30=3,T30=6),HT30&gt;=5)),(AND(T30=5,HT30&gt;=3)),(AND(OR(T30=4,T30=7),HT30&gt;=1))),1,0),0),IF(E30&gt;=1,SUMIFS(W$10:W$328,E$10:E$328,E30,I$10:I$328,1),0))</f>
        <v>0</v>
      </c>
      <c r="X30" s="226"/>
      <c r="Y30" s="187"/>
      <c r="Z30" s="99">
        <f t="shared" si="69"/>
        <v>0</v>
      </c>
      <c r="AA30" s="99">
        <f t="shared" si="70"/>
        <v>0</v>
      </c>
      <c r="AB30" s="263">
        <f t="shared" si="71"/>
        <v>0</v>
      </c>
      <c r="AC30" s="265"/>
      <c r="AD30" s="91"/>
      <c r="AE30" s="89"/>
      <c r="AF30" s="251"/>
      <c r="AG30" s="252"/>
      <c r="AH30" s="120"/>
      <c r="AI30" s="253"/>
      <c r="AJ30" s="231"/>
      <c r="AK30" s="229"/>
      <c r="AL30" s="185"/>
      <c r="AM30" s="254"/>
      <c r="AN30" s="201">
        <f t="shared" si="5"/>
        <v>0</v>
      </c>
      <c r="AO30" s="255"/>
      <c r="AP30" s="201">
        <f t="shared" si="6"/>
        <v>0</v>
      </c>
      <c r="AQ30" s="255"/>
      <c r="AR30" s="255"/>
      <c r="AS30" s="183"/>
      <c r="AT30" s="100" t="str">
        <f t="shared" si="7"/>
        <v/>
      </c>
      <c r="AU30" s="184" t="str">
        <f t="shared" si="8"/>
        <v/>
      </c>
      <c r="AV30" s="185"/>
      <c r="AW30" s="234"/>
      <c r="AX30" s="272"/>
      <c r="AY30" s="101"/>
      <c r="AZ30" s="102">
        <f t="shared" si="9"/>
        <v>0</v>
      </c>
      <c r="BA30" s="102">
        <f t="shared" si="10"/>
        <v>0</v>
      </c>
      <c r="BB30" s="116" t="str">
        <f t="shared" si="11"/>
        <v/>
      </c>
      <c r="BC30" s="103"/>
      <c r="BD30" s="256"/>
      <c r="BE30" s="256"/>
      <c r="BF30" s="256"/>
      <c r="BG30" s="256"/>
      <c r="BH30" s="104" t="str">
        <f>IF(BB30&lt;&gt;"",VLOOKUP(BB30,'（様式１号）３整理番号表'!$U$4:$W$17,3,FALSE),"")</f>
        <v/>
      </c>
      <c r="BI30" s="238">
        <f t="shared" si="72"/>
        <v>0</v>
      </c>
      <c r="BJ30" s="256">
        <f t="shared" si="73"/>
        <v>0</v>
      </c>
      <c r="BK30" s="105"/>
      <c r="BL30" s="103"/>
      <c r="BM30" s="256"/>
      <c r="BN30" s="256"/>
      <c r="BO30" s="256"/>
      <c r="BP30" s="256"/>
      <c r="BQ30" s="104" t="str">
        <f>IF(BK30&lt;&gt;"",VLOOKUP(BK30,'（様式１号）３整理番号表'!$U$4:$W$12,3,FALSE),"")</f>
        <v/>
      </c>
      <c r="BR30" s="238">
        <f t="shared" si="74"/>
        <v>0</v>
      </c>
      <c r="BS30" s="105"/>
      <c r="BT30" s="103"/>
      <c r="BU30" s="256"/>
      <c r="BV30" s="256"/>
      <c r="BW30" s="256"/>
      <c r="BX30" s="256"/>
      <c r="BY30" s="104" t="str">
        <f>IF(BS30&lt;&gt;"",VLOOKUP(BS30,'（様式１号）３整理番号表'!$U$4:$W$12,3,FALSE),"")</f>
        <v/>
      </c>
      <c r="BZ30" s="238">
        <f t="shared" si="75"/>
        <v>0</v>
      </c>
      <c r="CA30" s="105"/>
      <c r="CB30" s="103"/>
      <c r="CC30" s="275"/>
      <c r="CD30" s="275"/>
      <c r="CE30" s="275"/>
      <c r="CF30" s="275"/>
      <c r="CG30" s="104" t="str">
        <f>IF(CA30&lt;&gt;"",VLOOKUP(CA30,'（様式１号）３整理番号表'!$U$4:$W$12,3,FALSE),"")</f>
        <v/>
      </c>
      <c r="CH30" s="202">
        <f t="shared" si="76"/>
        <v>0</v>
      </c>
      <c r="CI30" s="105"/>
      <c r="CJ30" s="103"/>
      <c r="CK30" s="235"/>
      <c r="CL30" s="235"/>
      <c r="CM30" s="235"/>
      <c r="CN30" s="235"/>
      <c r="CO30" s="104" t="str">
        <f>IF(CI30&lt;&gt;"",VLOOKUP(CI30,'（様式１号）３整理番号表'!$U$4:$W$12,3,FALSE),"")</f>
        <v/>
      </c>
      <c r="CP30" s="202">
        <f t="shared" si="77"/>
        <v>0</v>
      </c>
      <c r="CQ30" s="116">
        <f t="shared" si="78"/>
        <v>0</v>
      </c>
      <c r="CR30" s="116">
        <f t="shared" si="79"/>
        <v>0</v>
      </c>
      <c r="CS30" s="116">
        <f t="shared" si="80"/>
        <v>0</v>
      </c>
      <c r="CT30" s="116">
        <f t="shared" si="81"/>
        <v>0</v>
      </c>
      <c r="CU30" s="116">
        <f t="shared" si="82"/>
        <v>0</v>
      </c>
      <c r="CV30" s="116">
        <f t="shared" si="83"/>
        <v>0</v>
      </c>
      <c r="CW30" s="116">
        <f t="shared" si="84"/>
        <v>0</v>
      </c>
      <c r="CX30" s="116">
        <f t="shared" si="85"/>
        <v>0</v>
      </c>
      <c r="CY30" s="116">
        <f t="shared" si="86"/>
        <v>0</v>
      </c>
      <c r="CZ30" s="116">
        <f t="shared" si="87"/>
        <v>0</v>
      </c>
      <c r="DA30" s="116">
        <f t="shared" si="88"/>
        <v>0</v>
      </c>
      <c r="DB30" s="116">
        <f t="shared" si="89"/>
        <v>0</v>
      </c>
      <c r="DC30" s="190"/>
      <c r="DD30" s="190" t="s">
        <v>40</v>
      </c>
      <c r="DE30" s="190" t="s">
        <v>40</v>
      </c>
      <c r="DF30" s="190" t="s">
        <v>40</v>
      </c>
      <c r="DG30" s="190"/>
      <c r="DH30" s="236">
        <f t="shared" si="90"/>
        <v>0</v>
      </c>
      <c r="DI30" s="236">
        <f t="shared" si="91"/>
        <v>0</v>
      </c>
      <c r="DJ30" s="236">
        <f t="shared" si="92"/>
        <v>0</v>
      </c>
      <c r="DK30" s="236">
        <f t="shared" si="93"/>
        <v>0</v>
      </c>
      <c r="DL30" s="236">
        <f t="shared" si="94"/>
        <v>0</v>
      </c>
      <c r="DM30" s="236">
        <f t="shared" si="95"/>
        <v>0</v>
      </c>
      <c r="DN30" s="236">
        <f t="shared" si="96"/>
        <v>0</v>
      </c>
      <c r="DO30" s="236">
        <f t="shared" si="97"/>
        <v>0</v>
      </c>
      <c r="DP30" s="191">
        <f t="shared" si="98"/>
        <v>0</v>
      </c>
      <c r="DQ30" s="191">
        <f t="shared" si="99"/>
        <v>0</v>
      </c>
      <c r="DR30" s="89"/>
      <c r="DS30" s="89"/>
      <c r="DT30" s="89"/>
      <c r="DU30" s="89"/>
      <c r="DV30" s="89"/>
      <c r="DW30" s="89"/>
      <c r="DX30" s="89"/>
      <c r="DY30" s="89"/>
      <c r="DZ30" s="89"/>
      <c r="EA30" s="257"/>
      <c r="EB30" s="89"/>
      <c r="EC30" s="89"/>
      <c r="ED30" s="89"/>
      <c r="EE30" s="89"/>
      <c r="EF30" s="89"/>
      <c r="EG30" s="89"/>
      <c r="EH30" s="287"/>
      <c r="EI30" s="287"/>
      <c r="EJ30" s="238">
        <f t="shared" si="100"/>
        <v>0</v>
      </c>
      <c r="EK30" s="239">
        <f t="shared" si="101"/>
        <v>0</v>
      </c>
      <c r="EL30" s="287"/>
      <c r="EM30" s="287"/>
      <c r="EN30" s="238">
        <f t="shared" si="102"/>
        <v>0</v>
      </c>
      <c r="EO30" s="287"/>
      <c r="EP30" s="287"/>
      <c r="EQ30" s="238">
        <f t="shared" si="103"/>
        <v>0</v>
      </c>
      <c r="ER30" s="239">
        <f t="shared" si="104"/>
        <v>0</v>
      </c>
      <c r="ES30" s="240"/>
      <c r="ET30" s="241">
        <f t="shared" si="105"/>
        <v>0</v>
      </c>
      <c r="EU30" s="242"/>
      <c r="EV30" s="243">
        <f t="shared" si="106"/>
        <v>0</v>
      </c>
      <c r="EW30" s="243">
        <f t="shared" si="107"/>
        <v>0</v>
      </c>
      <c r="EX30" s="243">
        <f t="shared" si="108"/>
        <v>0</v>
      </c>
      <c r="EY30" s="312">
        <f t="shared" si="109"/>
        <v>0</v>
      </c>
      <c r="EZ30" s="314">
        <f t="shared" si="13"/>
        <v>0</v>
      </c>
      <c r="FA30" s="314">
        <f t="shared" si="14"/>
        <v>0</v>
      </c>
      <c r="FB30" s="314">
        <f t="shared" si="15"/>
        <v>0</v>
      </c>
      <c r="FC30" s="314">
        <f t="shared" si="16"/>
        <v>0</v>
      </c>
      <c r="FD30" s="314">
        <f t="shared" si="17"/>
        <v>0</v>
      </c>
      <c r="FE30" s="314">
        <f t="shared" si="18"/>
        <v>0</v>
      </c>
      <c r="FF30" s="314">
        <f t="shared" si="19"/>
        <v>0</v>
      </c>
      <c r="FG30" s="314">
        <f t="shared" si="20"/>
        <v>0</v>
      </c>
      <c r="FH30" s="314">
        <f t="shared" si="21"/>
        <v>0</v>
      </c>
      <c r="FI30" s="314">
        <f t="shared" si="22"/>
        <v>0</v>
      </c>
      <c r="FJ30" s="112">
        <f t="shared" si="23"/>
        <v>0</v>
      </c>
      <c r="FK30" s="112">
        <f t="shared" si="24"/>
        <v>0</v>
      </c>
      <c r="FL30" s="112">
        <f t="shared" si="25"/>
        <v>0</v>
      </c>
      <c r="FM30" s="112">
        <f t="shared" si="26"/>
        <v>0</v>
      </c>
      <c r="FN30" s="112">
        <f t="shared" si="27"/>
        <v>0</v>
      </c>
      <c r="FO30" s="112">
        <f t="shared" si="28"/>
        <v>0</v>
      </c>
      <c r="FP30" s="112">
        <f t="shared" si="29"/>
        <v>0</v>
      </c>
      <c r="FQ30" s="112">
        <f t="shared" si="30"/>
        <v>0</v>
      </c>
      <c r="FR30" s="112">
        <f t="shared" si="31"/>
        <v>0</v>
      </c>
      <c r="FS30" s="112">
        <f t="shared" si="32"/>
        <v>0</v>
      </c>
      <c r="FT30" s="292"/>
      <c r="FU30" s="293"/>
      <c r="FV30" s="293"/>
      <c r="FW30" s="293"/>
      <c r="FX30" s="292"/>
      <c r="FY30" s="259">
        <f t="shared" si="110"/>
        <v>0</v>
      </c>
      <c r="FZ30" s="259">
        <f t="shared" si="111"/>
        <v>0</v>
      </c>
      <c r="GA30" s="309">
        <f t="shared" si="112"/>
        <v>0</v>
      </c>
      <c r="GB30" s="99">
        <f t="shared" si="33"/>
        <v>0</v>
      </c>
      <c r="GC30" s="99">
        <f t="shared" si="34"/>
        <v>0</v>
      </c>
      <c r="GD30" s="99">
        <f t="shared" si="35"/>
        <v>0</v>
      </c>
      <c r="GE30" s="99">
        <f t="shared" si="36"/>
        <v>0</v>
      </c>
      <c r="GF30" s="99">
        <f t="shared" si="37"/>
        <v>0</v>
      </c>
      <c r="GG30" s="99">
        <f t="shared" si="38"/>
        <v>0</v>
      </c>
      <c r="GH30" s="99">
        <f t="shared" si="39"/>
        <v>0</v>
      </c>
      <c r="GI30" s="99">
        <f t="shared" si="40"/>
        <v>0</v>
      </c>
      <c r="GJ30" s="99">
        <f t="shared" si="41"/>
        <v>0</v>
      </c>
      <c r="GK30" s="99">
        <f t="shared" si="42"/>
        <v>0</v>
      </c>
      <c r="GL30" s="116">
        <f t="shared" si="113"/>
        <v>0</v>
      </c>
      <c r="GM30" s="116">
        <f t="shared" si="114"/>
        <v>0</v>
      </c>
      <c r="GN30" s="116">
        <f t="shared" si="115"/>
        <v>0</v>
      </c>
      <c r="GO30" s="116">
        <f t="shared" si="116"/>
        <v>0</v>
      </c>
      <c r="GP30" s="116">
        <f t="shared" si="117"/>
        <v>0</v>
      </c>
      <c r="GQ30" s="116">
        <f t="shared" si="118"/>
        <v>0</v>
      </c>
      <c r="GR30" s="116">
        <f t="shared" si="119"/>
        <v>0</v>
      </c>
      <c r="GS30" s="116">
        <f t="shared" si="120"/>
        <v>0</v>
      </c>
      <c r="GT30" s="116">
        <f t="shared" si="121"/>
        <v>0</v>
      </c>
      <c r="GU30" s="116">
        <f t="shared" si="122"/>
        <v>0</v>
      </c>
      <c r="GV30" s="116">
        <f t="shared" si="123"/>
        <v>0</v>
      </c>
      <c r="GW30" s="116">
        <f t="shared" si="124"/>
        <v>0</v>
      </c>
      <c r="GX30" s="116">
        <f t="shared" si="125"/>
        <v>0</v>
      </c>
      <c r="GY30" s="116">
        <f t="shared" si="126"/>
        <v>0</v>
      </c>
      <c r="GZ30" s="116">
        <f t="shared" si="127"/>
        <v>0</v>
      </c>
      <c r="HA30" s="116">
        <f t="shared" si="128"/>
        <v>0</v>
      </c>
      <c r="HB30" s="116">
        <f t="shared" si="129"/>
        <v>0</v>
      </c>
      <c r="HC30" s="116">
        <f t="shared" si="130"/>
        <v>0</v>
      </c>
      <c r="HD30" s="116">
        <f t="shared" si="131"/>
        <v>0</v>
      </c>
      <c r="HE30" s="116">
        <f t="shared" si="132"/>
        <v>0</v>
      </c>
      <c r="HF30" s="116">
        <f t="shared" si="133"/>
        <v>0</v>
      </c>
      <c r="HG30" s="258"/>
      <c r="HH30" s="258"/>
      <c r="HI30" s="260">
        <f t="shared" si="134"/>
        <v>0</v>
      </c>
      <c r="HJ30" s="240"/>
      <c r="HK30" s="242"/>
      <c r="HL30" s="241">
        <f t="shared" si="135"/>
        <v>0</v>
      </c>
      <c r="HM30" s="243">
        <f t="shared" si="136"/>
        <v>0</v>
      </c>
      <c r="HN30" s="243">
        <f t="shared" si="137"/>
        <v>0</v>
      </c>
      <c r="HO30" s="247">
        <f t="shared" si="138"/>
        <v>0</v>
      </c>
      <c r="HP30" s="261">
        <f t="shared" si="139"/>
        <v>0</v>
      </c>
      <c r="HQ30" s="43"/>
      <c r="HR30" s="250"/>
      <c r="HS30" s="301"/>
      <c r="HT30" s="301"/>
      <c r="HU30" s="316">
        <f t="shared" si="140"/>
        <v>0</v>
      </c>
      <c r="HV30" s="317">
        <f t="shared" si="141"/>
        <v>0</v>
      </c>
      <c r="HW30" s="318"/>
      <c r="HX30" s="319"/>
      <c r="HY30" s="319"/>
      <c r="HZ30" s="320" t="str">
        <f t="shared" si="142"/>
        <v/>
      </c>
      <c r="IA30" s="321">
        <f>IF(OR(AND(1&lt;=HZ30,HZ30&lt;=3),HZ30=6),VLOOKUP(HZ30,'（様式１号）３整理番号表'!$J$5:$K$59,2,FALSE),0)</f>
        <v>0</v>
      </c>
      <c r="IB30" s="321">
        <f>IF(OR(HZ30=4,HZ30=7),VLOOKUP(HZ30,'（様式１号）３整理番号表'!$J$5:$K$59,2,FALSE),0)</f>
        <v>0</v>
      </c>
      <c r="IC30" s="321">
        <f>IF(HZ30=5,VLOOKUP(HZ30,'（様式１号）３整理番号表'!$J$5:$K$59,2,FALSE),0)</f>
        <v>0</v>
      </c>
      <c r="ID30" s="321">
        <f>IF(AND(8&lt;=HZ30,HZ30&lt;=13),VLOOKUP(HZ30,'（様式１号）３整理番号表'!$J$5:$K$59,2,FALSE),0)</f>
        <v>0</v>
      </c>
      <c r="IE30" s="320">
        <f t="shared" si="143"/>
        <v>0</v>
      </c>
      <c r="IF30" s="320">
        <f t="shared" si="144"/>
        <v>0</v>
      </c>
      <c r="IG30" s="320">
        <f t="shared" si="145"/>
        <v>0</v>
      </c>
      <c r="IH30" s="320">
        <f t="shared" si="146"/>
        <v>0</v>
      </c>
      <c r="II30" s="320">
        <f t="shared" si="147"/>
        <v>0</v>
      </c>
      <c r="IJ30" s="320">
        <f t="shared" si="148"/>
        <v>0</v>
      </c>
      <c r="IK30" s="320">
        <f t="shared" si="149"/>
        <v>0</v>
      </c>
      <c r="IL30" s="320">
        <f t="shared" si="150"/>
        <v>0</v>
      </c>
      <c r="IM30" s="320">
        <f t="shared" si="151"/>
        <v>0</v>
      </c>
      <c r="IN30" s="320">
        <f t="shared" si="152"/>
        <v>0</v>
      </c>
      <c r="IO30" s="320">
        <f t="shared" si="153"/>
        <v>0</v>
      </c>
      <c r="IP30" s="320">
        <f t="shared" si="154"/>
        <v>0</v>
      </c>
      <c r="IQ30" s="320">
        <f t="shared" si="155"/>
        <v>0</v>
      </c>
      <c r="IR30" s="320">
        <f t="shared" si="156"/>
        <v>0</v>
      </c>
      <c r="IS30" s="320">
        <f t="shared" si="157"/>
        <v>0</v>
      </c>
      <c r="IT30" s="320">
        <f t="shared" si="158"/>
        <v>0</v>
      </c>
      <c r="IU30" s="320">
        <f t="shared" si="159"/>
        <v>0</v>
      </c>
      <c r="IV30" s="43"/>
      <c r="IW30" s="43"/>
      <c r="IX30" s="249"/>
      <c r="IY30" s="92">
        <f t="shared" si="160"/>
        <v>0</v>
      </c>
      <c r="IZ30" s="93" t="e">
        <f>VLOOKUP(IY30,'（様式１号）３整理番号表'!$B$6:$H$12,2,FALSE)</f>
        <v>#N/A</v>
      </c>
      <c r="JA30" s="91">
        <f t="shared" si="161"/>
        <v>0</v>
      </c>
      <c r="JB30" s="91">
        <f t="shared" si="162"/>
        <v>0</v>
      </c>
      <c r="JC30" s="91">
        <f t="shared" si="163"/>
        <v>0</v>
      </c>
      <c r="JD30" s="91">
        <f t="shared" si="164"/>
        <v>0</v>
      </c>
      <c r="JE30" s="91">
        <f t="shared" si="165"/>
        <v>0</v>
      </c>
      <c r="JF30" s="91">
        <f t="shared" si="166"/>
        <v>0</v>
      </c>
      <c r="JG30" s="91">
        <f t="shared" si="167"/>
        <v>0</v>
      </c>
      <c r="JH30" s="91" t="str">
        <f t="shared" si="168"/>
        <v>○</v>
      </c>
      <c r="JI30" s="301" cm="1">
        <f t="array" ref="JI30">IF($KP30=1,INDEX($BS30:$CP30,1,MATCH("Ⅰ⑤",$BS30:$CP30,0)+2),0)</f>
        <v>0</v>
      </c>
      <c r="JJ30" s="301" cm="1">
        <f t="array" ref="JJ30">IF($KP30=1,INDEX($BS30:$CP30,1,MATCH("Ⅰ⑤",$BS30:$CP30,0)+5),0)</f>
        <v>0</v>
      </c>
      <c r="JK30" s="117" t="str">
        <f t="shared" si="169"/>
        <v/>
      </c>
      <c r="JL30" s="117" t="str">
        <f t="shared" si="170"/>
        <v/>
      </c>
      <c r="JM30" s="118">
        <f t="shared" si="171"/>
        <v>0</v>
      </c>
      <c r="JN30" s="91" t="str">
        <f t="shared" si="172"/>
        <v/>
      </c>
      <c r="JO30" s="119" cm="1">
        <f t="array" ref="JO30">IF(KT30=1,INDEX($BK30:$CP30,1,MATCH("Ⅰ⑥",$BK30:$CP30,0)+7),0)</f>
        <v>0</v>
      </c>
      <c r="JP30" s="118">
        <f t="shared" si="173"/>
        <v>0</v>
      </c>
      <c r="JQ30" s="91">
        <f t="shared" si="174"/>
        <v>0</v>
      </c>
      <c r="JR30" s="90">
        <f t="shared" si="175"/>
        <v>0</v>
      </c>
      <c r="JS30" s="91">
        <f t="shared" si="176"/>
        <v>0</v>
      </c>
      <c r="JT30" s="91">
        <f t="shared" si="177"/>
        <v>0</v>
      </c>
      <c r="JU30" s="91">
        <f t="shared" si="178"/>
        <v>0</v>
      </c>
      <c r="JV30" s="91">
        <f t="shared" si="179"/>
        <v>0</v>
      </c>
      <c r="JW30" s="91">
        <f t="shared" si="180"/>
        <v>0</v>
      </c>
      <c r="JX30" s="91">
        <f t="shared" si="181"/>
        <v>0</v>
      </c>
      <c r="JY30" s="91">
        <f t="shared" si="182"/>
        <v>0</v>
      </c>
      <c r="JZ30" s="91">
        <f t="shared" si="183"/>
        <v>0</v>
      </c>
      <c r="KA30" s="91">
        <f t="shared" si="184"/>
        <v>0</v>
      </c>
      <c r="KB30" s="120">
        <f t="shared" si="185"/>
        <v>0</v>
      </c>
      <c r="KC30" s="121">
        <f t="shared" si="186"/>
        <v>0</v>
      </c>
      <c r="KD30" s="122" t="str">
        <f t="shared" si="187"/>
        <v/>
      </c>
      <c r="KE30" s="122" t="e">
        <f t="shared" si="188"/>
        <v>#VALUE!</v>
      </c>
      <c r="KF30" s="121">
        <f t="shared" si="189"/>
        <v>0</v>
      </c>
      <c r="KG30" s="121">
        <f t="shared" si="190"/>
        <v>0</v>
      </c>
      <c r="KH30" s="123" t="e">
        <f t="shared" si="191"/>
        <v>#VALUE!</v>
      </c>
      <c r="KI30" s="91" t="e">
        <f t="shared" si="192"/>
        <v>#VALUE!</v>
      </c>
      <c r="KJ30" s="122">
        <f t="shared" si="193"/>
        <v>0</v>
      </c>
      <c r="KK30" s="122">
        <f>IF(I30=1,SUMIFS($AN$10:$AN$330,$E$10:$E$330,E30),0)</f>
        <v>0</v>
      </c>
      <c r="KL30" s="91">
        <f t="shared" si="194"/>
        <v>0</v>
      </c>
      <c r="KM30" s="175" t="e">
        <f t="shared" si="195"/>
        <v>#VALUE!</v>
      </c>
      <c r="KN30" s="56"/>
      <c r="KO30" s="177">
        <f t="shared" si="196"/>
        <v>0</v>
      </c>
      <c r="KP30" s="91">
        <f t="shared" si="196"/>
        <v>0</v>
      </c>
      <c r="KQ30" s="91">
        <f t="shared" si="196"/>
        <v>0</v>
      </c>
      <c r="KR30" s="91">
        <f t="shared" si="196"/>
        <v>0</v>
      </c>
      <c r="KS30" s="91">
        <f t="shared" si="196"/>
        <v>0</v>
      </c>
      <c r="KT30" s="91">
        <f t="shared" si="196"/>
        <v>0</v>
      </c>
      <c r="KU30" s="91">
        <f t="shared" si="196"/>
        <v>0</v>
      </c>
      <c r="KV30" s="91">
        <f t="shared" si="196"/>
        <v>0</v>
      </c>
      <c r="KW30" s="91">
        <f t="shared" ref="KW30:LA38" si="208">COUNTIFS($BB30:$CP30,KW$8)</f>
        <v>0</v>
      </c>
      <c r="KX30" s="91">
        <f t="shared" si="208"/>
        <v>0</v>
      </c>
      <c r="KY30" s="91">
        <f t="shared" si="208"/>
        <v>0</v>
      </c>
      <c r="KZ30" s="91">
        <f t="shared" si="208"/>
        <v>0</v>
      </c>
      <c r="LA30" s="175">
        <f t="shared" si="208"/>
        <v>0</v>
      </c>
      <c r="LB30" s="43"/>
      <c r="LC30" s="177">
        <f t="shared" si="197"/>
        <v>0</v>
      </c>
      <c r="LD30" s="91">
        <f t="shared" si="198"/>
        <v>0</v>
      </c>
      <c r="LE30" s="91">
        <f t="shared" si="199"/>
        <v>0</v>
      </c>
      <c r="LF30" s="91">
        <f t="shared" si="200"/>
        <v>0</v>
      </c>
      <c r="LG30" s="91">
        <f t="shared" si="201"/>
        <v>0</v>
      </c>
      <c r="LH30" s="91">
        <f t="shared" si="202"/>
        <v>0</v>
      </c>
      <c r="LI30" s="91">
        <f t="shared" si="203"/>
        <v>0</v>
      </c>
      <c r="LJ30" s="91">
        <f t="shared" si="204"/>
        <v>0</v>
      </c>
      <c r="LK30" s="91">
        <f t="shared" si="205"/>
        <v>0</v>
      </c>
      <c r="LL30" s="91">
        <f t="shared" si="206"/>
        <v>0</v>
      </c>
      <c r="LM30" s="175">
        <f t="shared" si="207"/>
        <v>0</v>
      </c>
    </row>
    <row r="31" spans="1:325" s="20" customFormat="1" ht="24" customHeight="1">
      <c r="A31" s="43">
        <f t="shared" si="60"/>
        <v>0</v>
      </c>
      <c r="B31" s="43">
        <f t="shared" si="61"/>
        <v>0</v>
      </c>
      <c r="C31" s="43">
        <f t="shared" si="62"/>
        <v>0</v>
      </c>
      <c r="D31" s="43">
        <f t="shared" si="63"/>
        <v>0</v>
      </c>
      <c r="E31" s="43">
        <f t="shared" si="64"/>
        <v>0</v>
      </c>
      <c r="F31" s="43">
        <f t="shared" si="1"/>
        <v>0</v>
      </c>
      <c r="G31" s="43">
        <f t="shared" si="65"/>
        <v>0</v>
      </c>
      <c r="H31" s="43">
        <f t="shared" si="66"/>
        <v>0</v>
      </c>
      <c r="I31" s="43">
        <f t="shared" si="67"/>
        <v>0</v>
      </c>
      <c r="J31" s="43">
        <f t="shared" si="2"/>
        <v>0</v>
      </c>
      <c r="K31" s="86">
        <f t="shared" si="68"/>
        <v>0</v>
      </c>
      <c r="L31" s="206"/>
      <c r="M31" s="205"/>
      <c r="N31" s="207"/>
      <c r="O31" s="306"/>
      <c r="P31" s="224"/>
      <c r="Q31" s="250"/>
      <c r="R31" s="250"/>
      <c r="S31" s="225"/>
      <c r="T31" s="225"/>
      <c r="U31" s="109"/>
      <c r="V31" s="89"/>
      <c r="W31" s="196">
        <f>IF(I31=1,IF(P31=1,IF(OR((AND(OR(T31=1,T31=2,8&lt;=T31,T31&lt;=14),HT31&gt;=20)),(AND(OR(T31=3,T31=6),HT31&gt;=5)),(AND(T31=5,HT31&gt;=3)),(AND(OR(T31=4,T31=7),HT31&gt;=1))),1,0),0),IF(E31&gt;=1,SUMIFS(W$10:W$328,E$10:E$328,E31,I$10:I$328,1),0))</f>
        <v>0</v>
      </c>
      <c r="X31" s="226"/>
      <c r="Y31" s="187"/>
      <c r="Z31" s="99">
        <f t="shared" si="69"/>
        <v>0</v>
      </c>
      <c r="AA31" s="99">
        <f t="shared" si="70"/>
        <v>0</v>
      </c>
      <c r="AB31" s="263">
        <f t="shared" si="71"/>
        <v>0</v>
      </c>
      <c r="AC31" s="265"/>
      <c r="AD31" s="91"/>
      <c r="AE31" s="89"/>
      <c r="AF31" s="251"/>
      <c r="AG31" s="252"/>
      <c r="AH31" s="120"/>
      <c r="AI31" s="253"/>
      <c r="AJ31" s="231"/>
      <c r="AK31" s="229"/>
      <c r="AL31" s="185"/>
      <c r="AM31" s="254"/>
      <c r="AN31" s="201">
        <f t="shared" si="5"/>
        <v>0</v>
      </c>
      <c r="AO31" s="255"/>
      <c r="AP31" s="201">
        <f t="shared" si="6"/>
        <v>0</v>
      </c>
      <c r="AQ31" s="255"/>
      <c r="AR31" s="255"/>
      <c r="AS31" s="183"/>
      <c r="AT31" s="100" t="str">
        <f t="shared" si="7"/>
        <v/>
      </c>
      <c r="AU31" s="184" t="str">
        <f t="shared" si="8"/>
        <v/>
      </c>
      <c r="AV31" s="185"/>
      <c r="AW31" s="234"/>
      <c r="AX31" s="272"/>
      <c r="AY31" s="101"/>
      <c r="AZ31" s="102">
        <f t="shared" si="9"/>
        <v>0</v>
      </c>
      <c r="BA31" s="102">
        <f t="shared" si="10"/>
        <v>0</v>
      </c>
      <c r="BB31" s="116" t="str">
        <f t="shared" si="11"/>
        <v/>
      </c>
      <c r="BC31" s="103"/>
      <c r="BD31" s="256"/>
      <c r="BE31" s="256"/>
      <c r="BF31" s="256"/>
      <c r="BG31" s="256"/>
      <c r="BH31" s="104" t="str">
        <f>IF(BB31&lt;&gt;"",VLOOKUP(BB31,'（様式１号）３整理番号表'!$U$4:$W$17,3,FALSE),"")</f>
        <v/>
      </c>
      <c r="BI31" s="238">
        <f t="shared" si="72"/>
        <v>0</v>
      </c>
      <c r="BJ31" s="256">
        <f t="shared" si="73"/>
        <v>0</v>
      </c>
      <c r="BK31" s="105"/>
      <c r="BL31" s="103"/>
      <c r="BM31" s="256"/>
      <c r="BN31" s="256"/>
      <c r="BO31" s="256"/>
      <c r="BP31" s="256"/>
      <c r="BQ31" s="104" t="str">
        <f>IF(BK31&lt;&gt;"",VLOOKUP(BK31,'（様式１号）３整理番号表'!$U$4:$W$12,3,FALSE),"")</f>
        <v/>
      </c>
      <c r="BR31" s="238">
        <f t="shared" si="74"/>
        <v>0</v>
      </c>
      <c r="BS31" s="105"/>
      <c r="BT31" s="103"/>
      <c r="BU31" s="256"/>
      <c r="BV31" s="256"/>
      <c r="BW31" s="256"/>
      <c r="BX31" s="256"/>
      <c r="BY31" s="104" t="str">
        <f>IF(BS31&lt;&gt;"",VLOOKUP(BS31,'（様式１号）３整理番号表'!$U$4:$W$12,3,FALSE),"")</f>
        <v/>
      </c>
      <c r="BZ31" s="238">
        <f t="shared" si="75"/>
        <v>0</v>
      </c>
      <c r="CA31" s="105"/>
      <c r="CB31" s="103"/>
      <c r="CC31" s="275"/>
      <c r="CD31" s="275"/>
      <c r="CE31" s="275"/>
      <c r="CF31" s="275"/>
      <c r="CG31" s="104" t="str">
        <f>IF(CA31&lt;&gt;"",VLOOKUP(CA31,'（様式１号）３整理番号表'!$U$4:$W$12,3,FALSE),"")</f>
        <v/>
      </c>
      <c r="CH31" s="202">
        <f t="shared" si="76"/>
        <v>0</v>
      </c>
      <c r="CI31" s="105"/>
      <c r="CJ31" s="103"/>
      <c r="CK31" s="235"/>
      <c r="CL31" s="235"/>
      <c r="CM31" s="235"/>
      <c r="CN31" s="235"/>
      <c r="CO31" s="104" t="str">
        <f>IF(CI31&lt;&gt;"",VLOOKUP(CI31,'（様式１号）３整理番号表'!$U$4:$W$12,3,FALSE),"")</f>
        <v/>
      </c>
      <c r="CP31" s="202">
        <f t="shared" si="77"/>
        <v>0</v>
      </c>
      <c r="CQ31" s="116">
        <f t="shared" si="78"/>
        <v>0</v>
      </c>
      <c r="CR31" s="116">
        <f t="shared" si="79"/>
        <v>0</v>
      </c>
      <c r="CS31" s="116">
        <f t="shared" si="80"/>
        <v>0</v>
      </c>
      <c r="CT31" s="116">
        <f t="shared" si="81"/>
        <v>0</v>
      </c>
      <c r="CU31" s="116">
        <f t="shared" si="82"/>
        <v>0</v>
      </c>
      <c r="CV31" s="116">
        <f t="shared" si="83"/>
        <v>0</v>
      </c>
      <c r="CW31" s="116">
        <f t="shared" si="84"/>
        <v>0</v>
      </c>
      <c r="CX31" s="116">
        <f t="shared" si="85"/>
        <v>0</v>
      </c>
      <c r="CY31" s="116">
        <f t="shared" si="86"/>
        <v>0</v>
      </c>
      <c r="CZ31" s="116">
        <f t="shared" si="87"/>
        <v>0</v>
      </c>
      <c r="DA31" s="116">
        <f t="shared" si="88"/>
        <v>0</v>
      </c>
      <c r="DB31" s="116">
        <f t="shared" si="89"/>
        <v>0</v>
      </c>
      <c r="DC31" s="190"/>
      <c r="DD31" s="190" t="s">
        <v>40</v>
      </c>
      <c r="DE31" s="190" t="s">
        <v>40</v>
      </c>
      <c r="DF31" s="190" t="s">
        <v>40</v>
      </c>
      <c r="DG31" s="190"/>
      <c r="DH31" s="236">
        <f t="shared" si="90"/>
        <v>0</v>
      </c>
      <c r="DI31" s="236">
        <f t="shared" si="91"/>
        <v>0</v>
      </c>
      <c r="DJ31" s="236">
        <f t="shared" si="92"/>
        <v>0</v>
      </c>
      <c r="DK31" s="236">
        <f t="shared" si="93"/>
        <v>0</v>
      </c>
      <c r="DL31" s="236">
        <f t="shared" si="94"/>
        <v>0</v>
      </c>
      <c r="DM31" s="236">
        <f t="shared" si="95"/>
        <v>0</v>
      </c>
      <c r="DN31" s="236">
        <f t="shared" si="96"/>
        <v>0</v>
      </c>
      <c r="DO31" s="236">
        <f t="shared" si="97"/>
        <v>0</v>
      </c>
      <c r="DP31" s="191">
        <f t="shared" si="98"/>
        <v>0</v>
      </c>
      <c r="DQ31" s="191">
        <f t="shared" si="99"/>
        <v>0</v>
      </c>
      <c r="DR31" s="89"/>
      <c r="DS31" s="89"/>
      <c r="DT31" s="89"/>
      <c r="DU31" s="89"/>
      <c r="DV31" s="89"/>
      <c r="DW31" s="89"/>
      <c r="DX31" s="89"/>
      <c r="DY31" s="89"/>
      <c r="DZ31" s="89"/>
      <c r="EA31" s="257"/>
      <c r="EB31" s="89"/>
      <c r="EC31" s="89"/>
      <c r="ED31" s="89"/>
      <c r="EE31" s="89"/>
      <c r="EF31" s="89"/>
      <c r="EG31" s="89"/>
      <c r="EH31" s="287"/>
      <c r="EI31" s="287"/>
      <c r="EJ31" s="238">
        <f t="shared" si="100"/>
        <v>0</v>
      </c>
      <c r="EK31" s="239">
        <f t="shared" si="101"/>
        <v>0</v>
      </c>
      <c r="EL31" s="287"/>
      <c r="EM31" s="287"/>
      <c r="EN31" s="238">
        <f t="shared" si="102"/>
        <v>0</v>
      </c>
      <c r="EO31" s="287"/>
      <c r="EP31" s="287"/>
      <c r="EQ31" s="238">
        <f t="shared" si="103"/>
        <v>0</v>
      </c>
      <c r="ER31" s="239">
        <f t="shared" si="104"/>
        <v>0</v>
      </c>
      <c r="ES31" s="240"/>
      <c r="ET31" s="241">
        <f t="shared" si="105"/>
        <v>0</v>
      </c>
      <c r="EU31" s="242"/>
      <c r="EV31" s="243">
        <f t="shared" si="106"/>
        <v>0</v>
      </c>
      <c r="EW31" s="243">
        <f t="shared" si="107"/>
        <v>0</v>
      </c>
      <c r="EX31" s="243">
        <f t="shared" si="108"/>
        <v>0</v>
      </c>
      <c r="EY31" s="312">
        <f t="shared" si="109"/>
        <v>0</v>
      </c>
      <c r="EZ31" s="314">
        <f t="shared" si="13"/>
        <v>0</v>
      </c>
      <c r="FA31" s="314">
        <f t="shared" si="14"/>
        <v>0</v>
      </c>
      <c r="FB31" s="314">
        <f t="shared" si="15"/>
        <v>0</v>
      </c>
      <c r="FC31" s="314">
        <f t="shared" si="16"/>
        <v>0</v>
      </c>
      <c r="FD31" s="314">
        <f t="shared" si="17"/>
        <v>0</v>
      </c>
      <c r="FE31" s="314">
        <f t="shared" si="18"/>
        <v>0</v>
      </c>
      <c r="FF31" s="314">
        <f t="shared" si="19"/>
        <v>0</v>
      </c>
      <c r="FG31" s="314">
        <f t="shared" si="20"/>
        <v>0</v>
      </c>
      <c r="FH31" s="314">
        <f t="shared" si="21"/>
        <v>0</v>
      </c>
      <c r="FI31" s="314">
        <f t="shared" si="22"/>
        <v>0</v>
      </c>
      <c r="FJ31" s="112">
        <f t="shared" si="23"/>
        <v>0</v>
      </c>
      <c r="FK31" s="112">
        <f t="shared" si="24"/>
        <v>0</v>
      </c>
      <c r="FL31" s="112">
        <f t="shared" si="25"/>
        <v>0</v>
      </c>
      <c r="FM31" s="112">
        <f t="shared" si="26"/>
        <v>0</v>
      </c>
      <c r="FN31" s="112">
        <f t="shared" si="27"/>
        <v>0</v>
      </c>
      <c r="FO31" s="112">
        <f t="shared" si="28"/>
        <v>0</v>
      </c>
      <c r="FP31" s="112">
        <f t="shared" si="29"/>
        <v>0</v>
      </c>
      <c r="FQ31" s="112">
        <f t="shared" si="30"/>
        <v>0</v>
      </c>
      <c r="FR31" s="112">
        <f t="shared" si="31"/>
        <v>0</v>
      </c>
      <c r="FS31" s="112">
        <f t="shared" si="32"/>
        <v>0</v>
      </c>
      <c r="FT31" s="292"/>
      <c r="FU31" s="293"/>
      <c r="FV31" s="293"/>
      <c r="FW31" s="293"/>
      <c r="FX31" s="292"/>
      <c r="FY31" s="259">
        <f t="shared" si="110"/>
        <v>0</v>
      </c>
      <c r="FZ31" s="259">
        <f t="shared" si="111"/>
        <v>0</v>
      </c>
      <c r="GA31" s="309">
        <f t="shared" si="112"/>
        <v>0</v>
      </c>
      <c r="GB31" s="99">
        <f t="shared" si="33"/>
        <v>0</v>
      </c>
      <c r="GC31" s="99">
        <f t="shared" si="34"/>
        <v>0</v>
      </c>
      <c r="GD31" s="99">
        <f t="shared" si="35"/>
        <v>0</v>
      </c>
      <c r="GE31" s="99">
        <f t="shared" si="36"/>
        <v>0</v>
      </c>
      <c r="GF31" s="99">
        <f t="shared" si="37"/>
        <v>0</v>
      </c>
      <c r="GG31" s="99">
        <f t="shared" si="38"/>
        <v>0</v>
      </c>
      <c r="GH31" s="99">
        <f t="shared" si="39"/>
        <v>0</v>
      </c>
      <c r="GI31" s="99">
        <f t="shared" si="40"/>
        <v>0</v>
      </c>
      <c r="GJ31" s="99">
        <f t="shared" si="41"/>
        <v>0</v>
      </c>
      <c r="GK31" s="99">
        <f t="shared" si="42"/>
        <v>0</v>
      </c>
      <c r="GL31" s="116">
        <f t="shared" si="113"/>
        <v>0</v>
      </c>
      <c r="GM31" s="116">
        <f t="shared" si="114"/>
        <v>0</v>
      </c>
      <c r="GN31" s="116">
        <f t="shared" si="115"/>
        <v>0</v>
      </c>
      <c r="GO31" s="116">
        <f t="shared" si="116"/>
        <v>0</v>
      </c>
      <c r="GP31" s="116">
        <f t="shared" si="117"/>
        <v>0</v>
      </c>
      <c r="GQ31" s="116">
        <f t="shared" si="118"/>
        <v>0</v>
      </c>
      <c r="GR31" s="116">
        <f t="shared" si="119"/>
        <v>0</v>
      </c>
      <c r="GS31" s="116">
        <f t="shared" si="120"/>
        <v>0</v>
      </c>
      <c r="GT31" s="116">
        <f t="shared" si="121"/>
        <v>0</v>
      </c>
      <c r="GU31" s="116">
        <f t="shared" si="122"/>
        <v>0</v>
      </c>
      <c r="GV31" s="116">
        <f t="shared" si="123"/>
        <v>0</v>
      </c>
      <c r="GW31" s="116">
        <f t="shared" si="124"/>
        <v>0</v>
      </c>
      <c r="GX31" s="116">
        <f t="shared" si="125"/>
        <v>0</v>
      </c>
      <c r="GY31" s="116">
        <f t="shared" si="126"/>
        <v>0</v>
      </c>
      <c r="GZ31" s="116">
        <f t="shared" si="127"/>
        <v>0</v>
      </c>
      <c r="HA31" s="116">
        <f t="shared" si="128"/>
        <v>0</v>
      </c>
      <c r="HB31" s="116">
        <f t="shared" si="129"/>
        <v>0</v>
      </c>
      <c r="HC31" s="116">
        <f t="shared" si="130"/>
        <v>0</v>
      </c>
      <c r="HD31" s="116">
        <f t="shared" si="131"/>
        <v>0</v>
      </c>
      <c r="HE31" s="116">
        <f t="shared" si="132"/>
        <v>0</v>
      </c>
      <c r="HF31" s="116">
        <f t="shared" si="133"/>
        <v>0</v>
      </c>
      <c r="HG31" s="258"/>
      <c r="HH31" s="258"/>
      <c r="HI31" s="260">
        <f t="shared" si="134"/>
        <v>0</v>
      </c>
      <c r="HJ31" s="240"/>
      <c r="HK31" s="242"/>
      <c r="HL31" s="241">
        <f t="shared" si="135"/>
        <v>0</v>
      </c>
      <c r="HM31" s="243">
        <f t="shared" si="136"/>
        <v>0</v>
      </c>
      <c r="HN31" s="243">
        <f t="shared" si="137"/>
        <v>0</v>
      </c>
      <c r="HO31" s="247">
        <f t="shared" si="138"/>
        <v>0</v>
      </c>
      <c r="HP31" s="261">
        <f t="shared" si="139"/>
        <v>0</v>
      </c>
      <c r="HQ31" s="43"/>
      <c r="HR31" s="250"/>
      <c r="HS31" s="301"/>
      <c r="HT31" s="301"/>
      <c r="HU31" s="316">
        <f t="shared" si="140"/>
        <v>0</v>
      </c>
      <c r="HV31" s="317">
        <f t="shared" si="141"/>
        <v>0</v>
      </c>
      <c r="HW31" s="318"/>
      <c r="HX31" s="319"/>
      <c r="HY31" s="319"/>
      <c r="HZ31" s="320" t="str">
        <f t="shared" si="142"/>
        <v/>
      </c>
      <c r="IA31" s="321">
        <f>IF(OR(AND(1&lt;=HZ31,HZ31&lt;=3),HZ31=6),VLOOKUP(HZ31,'（様式１号）３整理番号表'!$J$5:$K$59,2,FALSE),0)</f>
        <v>0</v>
      </c>
      <c r="IB31" s="321">
        <f>IF(OR(HZ31=4,HZ31=7),VLOOKUP(HZ31,'（様式１号）３整理番号表'!$J$5:$K$59,2,FALSE),0)</f>
        <v>0</v>
      </c>
      <c r="IC31" s="321">
        <f>IF(HZ31=5,VLOOKUP(HZ31,'（様式１号）３整理番号表'!$J$5:$K$59,2,FALSE),0)</f>
        <v>0</v>
      </c>
      <c r="ID31" s="321">
        <f>IF(AND(8&lt;=HZ31,HZ31&lt;=13),VLOOKUP(HZ31,'（様式１号）３整理番号表'!$J$5:$K$59,2,FALSE),0)</f>
        <v>0</v>
      </c>
      <c r="IE31" s="320">
        <f t="shared" si="143"/>
        <v>0</v>
      </c>
      <c r="IF31" s="320">
        <f t="shared" si="144"/>
        <v>0</v>
      </c>
      <c r="IG31" s="320">
        <f t="shared" si="145"/>
        <v>0</v>
      </c>
      <c r="IH31" s="320">
        <f t="shared" si="146"/>
        <v>0</v>
      </c>
      <c r="II31" s="320">
        <f t="shared" si="147"/>
        <v>0</v>
      </c>
      <c r="IJ31" s="320">
        <f t="shared" si="148"/>
        <v>0</v>
      </c>
      <c r="IK31" s="320">
        <f t="shared" si="149"/>
        <v>0</v>
      </c>
      <c r="IL31" s="320">
        <f t="shared" si="150"/>
        <v>0</v>
      </c>
      <c r="IM31" s="320">
        <f t="shared" si="151"/>
        <v>0</v>
      </c>
      <c r="IN31" s="320">
        <f t="shared" si="152"/>
        <v>0</v>
      </c>
      <c r="IO31" s="320">
        <f t="shared" si="153"/>
        <v>0</v>
      </c>
      <c r="IP31" s="320">
        <f t="shared" si="154"/>
        <v>0</v>
      </c>
      <c r="IQ31" s="320">
        <f t="shared" si="155"/>
        <v>0</v>
      </c>
      <c r="IR31" s="320">
        <f t="shared" si="156"/>
        <v>0</v>
      </c>
      <c r="IS31" s="320">
        <f t="shared" si="157"/>
        <v>0</v>
      </c>
      <c r="IT31" s="320">
        <f t="shared" si="158"/>
        <v>0</v>
      </c>
      <c r="IU31" s="320">
        <f t="shared" si="159"/>
        <v>0</v>
      </c>
      <c r="IV31" s="43"/>
      <c r="IW31" s="43"/>
      <c r="IX31" s="249"/>
      <c r="IY31" s="92">
        <f t="shared" si="160"/>
        <v>0</v>
      </c>
      <c r="IZ31" s="93" t="e">
        <f>VLOOKUP(IY31,'（様式１号）３整理番号表'!$B$6:$H$12,2,FALSE)</f>
        <v>#N/A</v>
      </c>
      <c r="JA31" s="91">
        <f t="shared" si="161"/>
        <v>0</v>
      </c>
      <c r="JB31" s="91">
        <f t="shared" si="162"/>
        <v>0</v>
      </c>
      <c r="JC31" s="91">
        <f t="shared" si="163"/>
        <v>0</v>
      </c>
      <c r="JD31" s="91">
        <f t="shared" si="164"/>
        <v>0</v>
      </c>
      <c r="JE31" s="91">
        <f t="shared" si="165"/>
        <v>0</v>
      </c>
      <c r="JF31" s="91">
        <f t="shared" si="166"/>
        <v>0</v>
      </c>
      <c r="JG31" s="91">
        <f t="shared" si="167"/>
        <v>0</v>
      </c>
      <c r="JH31" s="91" t="str">
        <f t="shared" si="168"/>
        <v>○</v>
      </c>
      <c r="JI31" s="301" cm="1">
        <f t="array" ref="JI31">IF($KP31=1,INDEX($BS31:$CP31,1,MATCH("Ⅰ⑤",$BS31:$CP31,0)+2),0)</f>
        <v>0</v>
      </c>
      <c r="JJ31" s="301" cm="1">
        <f t="array" ref="JJ31">IF($KP31=1,INDEX($BS31:$CP31,1,MATCH("Ⅰ⑤",$BS31:$CP31,0)+5),0)</f>
        <v>0</v>
      </c>
      <c r="JK31" s="117" t="str">
        <f t="shared" si="169"/>
        <v/>
      </c>
      <c r="JL31" s="117" t="str">
        <f t="shared" si="170"/>
        <v/>
      </c>
      <c r="JM31" s="118">
        <f t="shared" si="171"/>
        <v>0</v>
      </c>
      <c r="JN31" s="91" t="str">
        <f t="shared" si="172"/>
        <v/>
      </c>
      <c r="JO31" s="119" cm="1">
        <f t="array" ref="JO31">IF(KT31=1,INDEX($BK31:$CP31,1,MATCH("Ⅰ⑥",$BK31:$CP31,0)+7),0)</f>
        <v>0</v>
      </c>
      <c r="JP31" s="118">
        <f t="shared" si="173"/>
        <v>0</v>
      </c>
      <c r="JQ31" s="91">
        <f t="shared" si="174"/>
        <v>0</v>
      </c>
      <c r="JR31" s="90">
        <f t="shared" si="175"/>
        <v>0</v>
      </c>
      <c r="JS31" s="91">
        <f t="shared" si="176"/>
        <v>0</v>
      </c>
      <c r="JT31" s="91">
        <f t="shared" si="177"/>
        <v>0</v>
      </c>
      <c r="JU31" s="91">
        <f t="shared" si="178"/>
        <v>0</v>
      </c>
      <c r="JV31" s="91">
        <f t="shared" si="179"/>
        <v>0</v>
      </c>
      <c r="JW31" s="91">
        <f t="shared" si="180"/>
        <v>0</v>
      </c>
      <c r="JX31" s="91">
        <f t="shared" si="181"/>
        <v>0</v>
      </c>
      <c r="JY31" s="91">
        <f t="shared" si="182"/>
        <v>0</v>
      </c>
      <c r="JZ31" s="91">
        <f t="shared" si="183"/>
        <v>0</v>
      </c>
      <c r="KA31" s="91">
        <f t="shared" si="184"/>
        <v>0</v>
      </c>
      <c r="KB31" s="120">
        <f t="shared" si="185"/>
        <v>0</v>
      </c>
      <c r="KC31" s="121">
        <f t="shared" si="186"/>
        <v>0</v>
      </c>
      <c r="KD31" s="122" t="str">
        <f t="shared" si="187"/>
        <v/>
      </c>
      <c r="KE31" s="122" t="e">
        <f t="shared" si="188"/>
        <v>#VALUE!</v>
      </c>
      <c r="KF31" s="121">
        <f t="shared" si="189"/>
        <v>0</v>
      </c>
      <c r="KG31" s="121">
        <f t="shared" si="190"/>
        <v>0</v>
      </c>
      <c r="KH31" s="123" t="e">
        <f t="shared" si="191"/>
        <v>#VALUE!</v>
      </c>
      <c r="KI31" s="91" t="e">
        <f t="shared" si="192"/>
        <v>#VALUE!</v>
      </c>
      <c r="KJ31" s="122">
        <f t="shared" si="193"/>
        <v>0</v>
      </c>
      <c r="KK31" s="122">
        <f>IF(I31=1,SUMIFS($AN$10:$AN$330,$E$10:$E$330,E31),0)</f>
        <v>0</v>
      </c>
      <c r="KL31" s="91">
        <f t="shared" si="194"/>
        <v>0</v>
      </c>
      <c r="KM31" s="175" t="e">
        <f t="shared" si="195"/>
        <v>#VALUE!</v>
      </c>
      <c r="KN31" s="56"/>
      <c r="KO31" s="177">
        <f t="shared" ref="KO31:KV38" si="209">COUNTIFS($BB31:$CP31,KO$8)</f>
        <v>0</v>
      </c>
      <c r="KP31" s="91">
        <f t="shared" si="209"/>
        <v>0</v>
      </c>
      <c r="KQ31" s="91">
        <f t="shared" si="209"/>
        <v>0</v>
      </c>
      <c r="KR31" s="91">
        <f t="shared" si="209"/>
        <v>0</v>
      </c>
      <c r="KS31" s="91">
        <f t="shared" si="209"/>
        <v>0</v>
      </c>
      <c r="KT31" s="91">
        <f t="shared" si="209"/>
        <v>0</v>
      </c>
      <c r="KU31" s="91">
        <f t="shared" si="209"/>
        <v>0</v>
      </c>
      <c r="KV31" s="91">
        <f t="shared" si="209"/>
        <v>0</v>
      </c>
      <c r="KW31" s="91">
        <f t="shared" si="208"/>
        <v>0</v>
      </c>
      <c r="KX31" s="91">
        <f t="shared" si="208"/>
        <v>0</v>
      </c>
      <c r="KY31" s="91">
        <f t="shared" si="208"/>
        <v>0</v>
      </c>
      <c r="KZ31" s="91">
        <f t="shared" si="208"/>
        <v>0</v>
      </c>
      <c r="LA31" s="175">
        <f t="shared" si="208"/>
        <v>0</v>
      </c>
      <c r="LB31" s="43"/>
      <c r="LC31" s="177">
        <f t="shared" si="197"/>
        <v>0</v>
      </c>
      <c r="LD31" s="91">
        <f t="shared" si="198"/>
        <v>0</v>
      </c>
      <c r="LE31" s="91">
        <f t="shared" si="199"/>
        <v>0</v>
      </c>
      <c r="LF31" s="91">
        <f t="shared" si="200"/>
        <v>0</v>
      </c>
      <c r="LG31" s="91">
        <f t="shared" si="201"/>
        <v>0</v>
      </c>
      <c r="LH31" s="91">
        <f t="shared" si="202"/>
        <v>0</v>
      </c>
      <c r="LI31" s="91">
        <f t="shared" si="203"/>
        <v>0</v>
      </c>
      <c r="LJ31" s="91">
        <f t="shared" si="204"/>
        <v>0</v>
      </c>
      <c r="LK31" s="91">
        <f t="shared" si="205"/>
        <v>0</v>
      </c>
      <c r="LL31" s="91">
        <f t="shared" si="206"/>
        <v>0</v>
      </c>
      <c r="LM31" s="175">
        <f t="shared" si="207"/>
        <v>0</v>
      </c>
    </row>
    <row r="32" spans="1:325" s="20" customFormat="1" ht="24" customHeight="1">
      <c r="A32" s="43">
        <f t="shared" si="60"/>
        <v>0</v>
      </c>
      <c r="B32" s="43">
        <f t="shared" si="61"/>
        <v>0</v>
      </c>
      <c r="C32" s="43">
        <f t="shared" si="62"/>
        <v>0</v>
      </c>
      <c r="D32" s="43">
        <f t="shared" si="63"/>
        <v>0</v>
      </c>
      <c r="E32" s="43">
        <f t="shared" si="64"/>
        <v>0</v>
      </c>
      <c r="F32" s="43">
        <f t="shared" si="1"/>
        <v>0</v>
      </c>
      <c r="G32" s="43">
        <f t="shared" si="65"/>
        <v>0</v>
      </c>
      <c r="H32" s="43">
        <f t="shared" si="66"/>
        <v>0</v>
      </c>
      <c r="I32" s="43">
        <f t="shared" si="67"/>
        <v>0</v>
      </c>
      <c r="J32" s="43">
        <f t="shared" si="2"/>
        <v>0</v>
      </c>
      <c r="K32" s="86">
        <f t="shared" si="68"/>
        <v>0</v>
      </c>
      <c r="L32" s="206"/>
      <c r="M32" s="205"/>
      <c r="N32" s="207"/>
      <c r="O32" s="306"/>
      <c r="P32" s="224"/>
      <c r="Q32" s="250"/>
      <c r="R32" s="250"/>
      <c r="S32" s="225"/>
      <c r="T32" s="225"/>
      <c r="U32" s="109"/>
      <c r="V32" s="89"/>
      <c r="W32" s="196">
        <f>IF(I32=1,IF(P32=1,IF(OR((AND(OR(T32=1,T32=2,8&lt;=T32,T32&lt;=14),HT32&gt;=20)),(AND(OR(T32=3,T32=6),HT32&gt;=5)),(AND(T32=5,HT32&gt;=3)),(AND(OR(T32=4,T32=7),HT32&gt;=1))),1,0),0),IF(E32&gt;=1,SUMIFS(W$10:W$328,E$10:E$328,E32,I$10:I$328,1),0))</f>
        <v>0</v>
      </c>
      <c r="X32" s="226"/>
      <c r="Y32" s="187"/>
      <c r="Z32" s="99">
        <f t="shared" si="69"/>
        <v>0</v>
      </c>
      <c r="AA32" s="99">
        <f t="shared" si="70"/>
        <v>0</v>
      </c>
      <c r="AB32" s="263">
        <f t="shared" si="71"/>
        <v>0</v>
      </c>
      <c r="AC32" s="265"/>
      <c r="AD32" s="91"/>
      <c r="AE32" s="89"/>
      <c r="AF32" s="251"/>
      <c r="AG32" s="252"/>
      <c r="AH32" s="120"/>
      <c r="AI32" s="253"/>
      <c r="AJ32" s="231"/>
      <c r="AK32" s="229"/>
      <c r="AL32" s="185"/>
      <c r="AM32" s="254"/>
      <c r="AN32" s="201">
        <f t="shared" si="5"/>
        <v>0</v>
      </c>
      <c r="AO32" s="255"/>
      <c r="AP32" s="201">
        <f t="shared" si="6"/>
        <v>0</v>
      </c>
      <c r="AQ32" s="255"/>
      <c r="AR32" s="255"/>
      <c r="AS32" s="183"/>
      <c r="AT32" s="100" t="str">
        <f t="shared" si="7"/>
        <v/>
      </c>
      <c r="AU32" s="184" t="str">
        <f t="shared" si="8"/>
        <v/>
      </c>
      <c r="AV32" s="185"/>
      <c r="AW32" s="234"/>
      <c r="AX32" s="272"/>
      <c r="AY32" s="101"/>
      <c r="AZ32" s="102">
        <f t="shared" si="9"/>
        <v>0</v>
      </c>
      <c r="BA32" s="102">
        <f t="shared" si="10"/>
        <v>0</v>
      </c>
      <c r="BB32" s="116" t="str">
        <f t="shared" si="11"/>
        <v/>
      </c>
      <c r="BC32" s="103"/>
      <c r="BD32" s="256"/>
      <c r="BE32" s="256"/>
      <c r="BF32" s="256"/>
      <c r="BG32" s="256"/>
      <c r="BH32" s="104" t="str">
        <f>IF(BB32&lt;&gt;"",VLOOKUP(BB32,'（様式１号）３整理番号表'!$U$4:$W$17,3,FALSE),"")</f>
        <v/>
      </c>
      <c r="BI32" s="238">
        <f t="shared" si="72"/>
        <v>0</v>
      </c>
      <c r="BJ32" s="256">
        <f t="shared" si="73"/>
        <v>0</v>
      </c>
      <c r="BK32" s="105"/>
      <c r="BL32" s="103"/>
      <c r="BM32" s="256"/>
      <c r="BN32" s="256"/>
      <c r="BO32" s="256"/>
      <c r="BP32" s="256"/>
      <c r="BQ32" s="104" t="str">
        <f>IF(BK32&lt;&gt;"",VLOOKUP(BK32,'（様式１号）３整理番号表'!$U$4:$W$12,3,FALSE),"")</f>
        <v/>
      </c>
      <c r="BR32" s="238">
        <f t="shared" si="74"/>
        <v>0</v>
      </c>
      <c r="BS32" s="105"/>
      <c r="BT32" s="103"/>
      <c r="BU32" s="256"/>
      <c r="BV32" s="256"/>
      <c r="BW32" s="256"/>
      <c r="BX32" s="256"/>
      <c r="BY32" s="104" t="str">
        <f>IF(BS32&lt;&gt;"",VLOOKUP(BS32,'（様式１号）３整理番号表'!$U$4:$W$12,3,FALSE),"")</f>
        <v/>
      </c>
      <c r="BZ32" s="238">
        <f t="shared" si="75"/>
        <v>0</v>
      </c>
      <c r="CA32" s="105"/>
      <c r="CB32" s="103"/>
      <c r="CC32" s="275"/>
      <c r="CD32" s="275"/>
      <c r="CE32" s="275"/>
      <c r="CF32" s="275"/>
      <c r="CG32" s="104" t="str">
        <f>IF(CA32&lt;&gt;"",VLOOKUP(CA32,'（様式１号）３整理番号表'!$U$4:$W$12,3,FALSE),"")</f>
        <v/>
      </c>
      <c r="CH32" s="202">
        <f t="shared" si="76"/>
        <v>0</v>
      </c>
      <c r="CI32" s="105"/>
      <c r="CJ32" s="103"/>
      <c r="CK32" s="235"/>
      <c r="CL32" s="235"/>
      <c r="CM32" s="235"/>
      <c r="CN32" s="235"/>
      <c r="CO32" s="104" t="str">
        <f>IF(CI32&lt;&gt;"",VLOOKUP(CI32,'（様式１号）３整理番号表'!$U$4:$W$12,3,FALSE),"")</f>
        <v/>
      </c>
      <c r="CP32" s="202">
        <f t="shared" si="77"/>
        <v>0</v>
      </c>
      <c r="CQ32" s="116">
        <f t="shared" si="78"/>
        <v>0</v>
      </c>
      <c r="CR32" s="116">
        <f t="shared" si="79"/>
        <v>0</v>
      </c>
      <c r="CS32" s="116">
        <f t="shared" si="80"/>
        <v>0</v>
      </c>
      <c r="CT32" s="116">
        <f t="shared" si="81"/>
        <v>0</v>
      </c>
      <c r="CU32" s="116">
        <f t="shared" si="82"/>
        <v>0</v>
      </c>
      <c r="CV32" s="116">
        <f t="shared" si="83"/>
        <v>0</v>
      </c>
      <c r="CW32" s="116">
        <f t="shared" si="84"/>
        <v>0</v>
      </c>
      <c r="CX32" s="116">
        <f t="shared" si="85"/>
        <v>0</v>
      </c>
      <c r="CY32" s="116">
        <f t="shared" si="86"/>
        <v>0</v>
      </c>
      <c r="CZ32" s="116">
        <f t="shared" si="87"/>
        <v>0</v>
      </c>
      <c r="DA32" s="116">
        <f t="shared" si="88"/>
        <v>0</v>
      </c>
      <c r="DB32" s="116">
        <f t="shared" si="89"/>
        <v>0</v>
      </c>
      <c r="DC32" s="190"/>
      <c r="DD32" s="190" t="s">
        <v>40</v>
      </c>
      <c r="DE32" s="190" t="s">
        <v>40</v>
      </c>
      <c r="DF32" s="190" t="s">
        <v>40</v>
      </c>
      <c r="DG32" s="190"/>
      <c r="DH32" s="236">
        <f t="shared" si="90"/>
        <v>0</v>
      </c>
      <c r="DI32" s="236">
        <f t="shared" si="91"/>
        <v>0</v>
      </c>
      <c r="DJ32" s="236">
        <f t="shared" si="92"/>
        <v>0</v>
      </c>
      <c r="DK32" s="236">
        <f t="shared" si="93"/>
        <v>0</v>
      </c>
      <c r="DL32" s="236">
        <f t="shared" si="94"/>
        <v>0</v>
      </c>
      <c r="DM32" s="236">
        <f t="shared" si="95"/>
        <v>0</v>
      </c>
      <c r="DN32" s="236">
        <f t="shared" si="96"/>
        <v>0</v>
      </c>
      <c r="DO32" s="236">
        <f t="shared" si="97"/>
        <v>0</v>
      </c>
      <c r="DP32" s="191">
        <f t="shared" si="98"/>
        <v>0</v>
      </c>
      <c r="DQ32" s="191">
        <f t="shared" si="99"/>
        <v>0</v>
      </c>
      <c r="DR32" s="89"/>
      <c r="DS32" s="89"/>
      <c r="DT32" s="89"/>
      <c r="DU32" s="89"/>
      <c r="DV32" s="89"/>
      <c r="DW32" s="89"/>
      <c r="DX32" s="89"/>
      <c r="DY32" s="89"/>
      <c r="DZ32" s="89"/>
      <c r="EA32" s="257"/>
      <c r="EB32" s="89"/>
      <c r="EC32" s="89"/>
      <c r="ED32" s="89"/>
      <c r="EE32" s="89"/>
      <c r="EF32" s="89"/>
      <c r="EG32" s="89"/>
      <c r="EH32" s="287"/>
      <c r="EI32" s="287"/>
      <c r="EJ32" s="238">
        <f t="shared" si="100"/>
        <v>0</v>
      </c>
      <c r="EK32" s="239">
        <f t="shared" si="101"/>
        <v>0</v>
      </c>
      <c r="EL32" s="287"/>
      <c r="EM32" s="287"/>
      <c r="EN32" s="238">
        <f t="shared" si="102"/>
        <v>0</v>
      </c>
      <c r="EO32" s="287"/>
      <c r="EP32" s="287"/>
      <c r="EQ32" s="238">
        <f t="shared" si="103"/>
        <v>0</v>
      </c>
      <c r="ER32" s="239">
        <f t="shared" si="104"/>
        <v>0</v>
      </c>
      <c r="ES32" s="240"/>
      <c r="ET32" s="241">
        <f t="shared" si="105"/>
        <v>0</v>
      </c>
      <c r="EU32" s="242"/>
      <c r="EV32" s="243">
        <f t="shared" si="106"/>
        <v>0</v>
      </c>
      <c r="EW32" s="243">
        <f t="shared" si="107"/>
        <v>0</v>
      </c>
      <c r="EX32" s="243">
        <f t="shared" si="108"/>
        <v>0</v>
      </c>
      <c r="EY32" s="312">
        <f t="shared" si="109"/>
        <v>0</v>
      </c>
      <c r="EZ32" s="314">
        <f t="shared" si="13"/>
        <v>0</v>
      </c>
      <c r="FA32" s="314">
        <f t="shared" si="14"/>
        <v>0</v>
      </c>
      <c r="FB32" s="314">
        <f t="shared" si="15"/>
        <v>0</v>
      </c>
      <c r="FC32" s="314">
        <f t="shared" si="16"/>
        <v>0</v>
      </c>
      <c r="FD32" s="314">
        <f t="shared" si="17"/>
        <v>0</v>
      </c>
      <c r="FE32" s="314">
        <f t="shared" si="18"/>
        <v>0</v>
      </c>
      <c r="FF32" s="314">
        <f t="shared" si="19"/>
        <v>0</v>
      </c>
      <c r="FG32" s="314">
        <f t="shared" si="20"/>
        <v>0</v>
      </c>
      <c r="FH32" s="314">
        <f t="shared" si="21"/>
        <v>0</v>
      </c>
      <c r="FI32" s="314">
        <f t="shared" si="22"/>
        <v>0</v>
      </c>
      <c r="FJ32" s="112">
        <f t="shared" si="23"/>
        <v>0</v>
      </c>
      <c r="FK32" s="112">
        <f t="shared" si="24"/>
        <v>0</v>
      </c>
      <c r="FL32" s="112">
        <f t="shared" si="25"/>
        <v>0</v>
      </c>
      <c r="FM32" s="112">
        <f t="shared" si="26"/>
        <v>0</v>
      </c>
      <c r="FN32" s="112">
        <f t="shared" si="27"/>
        <v>0</v>
      </c>
      <c r="FO32" s="112">
        <f t="shared" si="28"/>
        <v>0</v>
      </c>
      <c r="FP32" s="112">
        <f t="shared" si="29"/>
        <v>0</v>
      </c>
      <c r="FQ32" s="112">
        <f t="shared" si="30"/>
        <v>0</v>
      </c>
      <c r="FR32" s="112">
        <f t="shared" si="31"/>
        <v>0</v>
      </c>
      <c r="FS32" s="112">
        <f t="shared" si="32"/>
        <v>0</v>
      </c>
      <c r="FT32" s="292"/>
      <c r="FU32" s="293"/>
      <c r="FV32" s="293"/>
      <c r="FW32" s="293"/>
      <c r="FX32" s="292"/>
      <c r="FY32" s="259">
        <f t="shared" si="110"/>
        <v>0</v>
      </c>
      <c r="FZ32" s="259">
        <f t="shared" si="111"/>
        <v>0</v>
      </c>
      <c r="GA32" s="309">
        <f t="shared" si="112"/>
        <v>0</v>
      </c>
      <c r="GB32" s="99">
        <f t="shared" si="33"/>
        <v>0</v>
      </c>
      <c r="GC32" s="99">
        <f t="shared" si="34"/>
        <v>0</v>
      </c>
      <c r="GD32" s="99">
        <f t="shared" si="35"/>
        <v>0</v>
      </c>
      <c r="GE32" s="99">
        <f t="shared" si="36"/>
        <v>0</v>
      </c>
      <c r="GF32" s="99">
        <f t="shared" si="37"/>
        <v>0</v>
      </c>
      <c r="GG32" s="99">
        <f t="shared" si="38"/>
        <v>0</v>
      </c>
      <c r="GH32" s="99">
        <f t="shared" si="39"/>
        <v>0</v>
      </c>
      <c r="GI32" s="99">
        <f t="shared" si="40"/>
        <v>0</v>
      </c>
      <c r="GJ32" s="99">
        <f t="shared" si="41"/>
        <v>0</v>
      </c>
      <c r="GK32" s="99">
        <f t="shared" si="42"/>
        <v>0</v>
      </c>
      <c r="GL32" s="116">
        <f t="shared" si="113"/>
        <v>0</v>
      </c>
      <c r="GM32" s="116">
        <f t="shared" si="114"/>
        <v>0</v>
      </c>
      <c r="GN32" s="116">
        <f t="shared" si="115"/>
        <v>0</v>
      </c>
      <c r="GO32" s="116">
        <f t="shared" si="116"/>
        <v>0</v>
      </c>
      <c r="GP32" s="116">
        <f t="shared" si="117"/>
        <v>0</v>
      </c>
      <c r="GQ32" s="116">
        <f t="shared" si="118"/>
        <v>0</v>
      </c>
      <c r="GR32" s="116">
        <f t="shared" si="119"/>
        <v>0</v>
      </c>
      <c r="GS32" s="116">
        <f t="shared" si="120"/>
        <v>0</v>
      </c>
      <c r="GT32" s="116">
        <f t="shared" si="121"/>
        <v>0</v>
      </c>
      <c r="GU32" s="116">
        <f t="shared" si="122"/>
        <v>0</v>
      </c>
      <c r="GV32" s="116">
        <f t="shared" si="123"/>
        <v>0</v>
      </c>
      <c r="GW32" s="116">
        <f t="shared" si="124"/>
        <v>0</v>
      </c>
      <c r="GX32" s="116">
        <f t="shared" si="125"/>
        <v>0</v>
      </c>
      <c r="GY32" s="116">
        <f t="shared" si="126"/>
        <v>0</v>
      </c>
      <c r="GZ32" s="116">
        <f t="shared" si="127"/>
        <v>0</v>
      </c>
      <c r="HA32" s="116">
        <f t="shared" si="128"/>
        <v>0</v>
      </c>
      <c r="HB32" s="116">
        <f t="shared" si="129"/>
        <v>0</v>
      </c>
      <c r="HC32" s="116">
        <f t="shared" si="130"/>
        <v>0</v>
      </c>
      <c r="HD32" s="116">
        <f t="shared" si="131"/>
        <v>0</v>
      </c>
      <c r="HE32" s="116">
        <f t="shared" si="132"/>
        <v>0</v>
      </c>
      <c r="HF32" s="116">
        <f t="shared" si="133"/>
        <v>0</v>
      </c>
      <c r="HG32" s="258"/>
      <c r="HH32" s="258"/>
      <c r="HI32" s="260">
        <f t="shared" si="134"/>
        <v>0</v>
      </c>
      <c r="HJ32" s="240"/>
      <c r="HK32" s="242"/>
      <c r="HL32" s="241">
        <f t="shared" si="135"/>
        <v>0</v>
      </c>
      <c r="HM32" s="243">
        <f t="shared" si="136"/>
        <v>0</v>
      </c>
      <c r="HN32" s="243">
        <f t="shared" si="137"/>
        <v>0</v>
      </c>
      <c r="HO32" s="247">
        <f t="shared" si="138"/>
        <v>0</v>
      </c>
      <c r="HP32" s="261">
        <f t="shared" si="139"/>
        <v>0</v>
      </c>
      <c r="HQ32" s="43"/>
      <c r="HR32" s="250"/>
      <c r="HS32" s="301"/>
      <c r="HT32" s="301"/>
      <c r="HU32" s="316">
        <f t="shared" si="140"/>
        <v>0</v>
      </c>
      <c r="HV32" s="317">
        <f t="shared" si="141"/>
        <v>0</v>
      </c>
      <c r="HW32" s="318"/>
      <c r="HX32" s="319"/>
      <c r="HY32" s="319"/>
      <c r="HZ32" s="320" t="str">
        <f t="shared" si="142"/>
        <v/>
      </c>
      <c r="IA32" s="321">
        <f>IF(OR(AND(1&lt;=HZ32,HZ32&lt;=3),HZ32=6),VLOOKUP(HZ32,'（様式１号）３整理番号表'!$J$5:$K$59,2,FALSE),0)</f>
        <v>0</v>
      </c>
      <c r="IB32" s="321">
        <f>IF(OR(HZ32=4,HZ32=7),VLOOKUP(HZ32,'（様式１号）３整理番号表'!$J$5:$K$59,2,FALSE),0)</f>
        <v>0</v>
      </c>
      <c r="IC32" s="321">
        <f>IF(HZ32=5,VLOOKUP(HZ32,'（様式１号）３整理番号表'!$J$5:$K$59,2,FALSE),0)</f>
        <v>0</v>
      </c>
      <c r="ID32" s="321">
        <f>IF(AND(8&lt;=HZ32,HZ32&lt;=13),VLOOKUP(HZ32,'（様式１号）３整理番号表'!$J$5:$K$59,2,FALSE),0)</f>
        <v>0</v>
      </c>
      <c r="IE32" s="320">
        <f t="shared" si="143"/>
        <v>0</v>
      </c>
      <c r="IF32" s="320">
        <f t="shared" si="144"/>
        <v>0</v>
      </c>
      <c r="IG32" s="320">
        <f t="shared" si="145"/>
        <v>0</v>
      </c>
      <c r="IH32" s="320">
        <f t="shared" si="146"/>
        <v>0</v>
      </c>
      <c r="II32" s="320">
        <f t="shared" si="147"/>
        <v>0</v>
      </c>
      <c r="IJ32" s="320">
        <f t="shared" si="148"/>
        <v>0</v>
      </c>
      <c r="IK32" s="320">
        <f t="shared" si="149"/>
        <v>0</v>
      </c>
      <c r="IL32" s="320">
        <f t="shared" si="150"/>
        <v>0</v>
      </c>
      <c r="IM32" s="320">
        <f t="shared" si="151"/>
        <v>0</v>
      </c>
      <c r="IN32" s="320">
        <f t="shared" si="152"/>
        <v>0</v>
      </c>
      <c r="IO32" s="320">
        <f t="shared" si="153"/>
        <v>0</v>
      </c>
      <c r="IP32" s="320">
        <f t="shared" si="154"/>
        <v>0</v>
      </c>
      <c r="IQ32" s="320">
        <f t="shared" si="155"/>
        <v>0</v>
      </c>
      <c r="IR32" s="320">
        <f t="shared" si="156"/>
        <v>0</v>
      </c>
      <c r="IS32" s="320">
        <f t="shared" si="157"/>
        <v>0</v>
      </c>
      <c r="IT32" s="320">
        <f t="shared" si="158"/>
        <v>0</v>
      </c>
      <c r="IU32" s="320">
        <f t="shared" si="159"/>
        <v>0</v>
      </c>
      <c r="IV32" s="43"/>
      <c r="IW32" s="43"/>
      <c r="IX32" s="249"/>
      <c r="IY32" s="92">
        <f t="shared" si="160"/>
        <v>0</v>
      </c>
      <c r="IZ32" s="93" t="e">
        <f>VLOOKUP(IY32,'（様式１号）３整理番号表'!$B$6:$H$12,2,FALSE)</f>
        <v>#N/A</v>
      </c>
      <c r="JA32" s="91">
        <f t="shared" si="161"/>
        <v>0</v>
      </c>
      <c r="JB32" s="91">
        <f t="shared" si="162"/>
        <v>0</v>
      </c>
      <c r="JC32" s="91">
        <f t="shared" si="163"/>
        <v>0</v>
      </c>
      <c r="JD32" s="91">
        <f t="shared" si="164"/>
        <v>0</v>
      </c>
      <c r="JE32" s="91">
        <f t="shared" si="165"/>
        <v>0</v>
      </c>
      <c r="JF32" s="91">
        <f t="shared" si="166"/>
        <v>0</v>
      </c>
      <c r="JG32" s="91">
        <f t="shared" si="167"/>
        <v>0</v>
      </c>
      <c r="JH32" s="91" t="str">
        <f t="shared" si="168"/>
        <v>○</v>
      </c>
      <c r="JI32" s="301" cm="1">
        <f t="array" ref="JI32">IF($KP32=1,INDEX($BS32:$CP32,1,MATCH("Ⅰ⑤",$BS32:$CP32,0)+2),0)</f>
        <v>0</v>
      </c>
      <c r="JJ32" s="301" cm="1">
        <f t="array" ref="JJ32">IF($KP32=1,INDEX($BS32:$CP32,1,MATCH("Ⅰ⑤",$BS32:$CP32,0)+5),0)</f>
        <v>0</v>
      </c>
      <c r="JK32" s="117" t="str">
        <f t="shared" si="169"/>
        <v/>
      </c>
      <c r="JL32" s="117" t="str">
        <f t="shared" si="170"/>
        <v/>
      </c>
      <c r="JM32" s="118">
        <f t="shared" si="171"/>
        <v>0</v>
      </c>
      <c r="JN32" s="91" t="str">
        <f t="shared" si="172"/>
        <v/>
      </c>
      <c r="JO32" s="119" cm="1">
        <f t="array" ref="JO32">IF(KT32=1,INDEX($BK32:$CP32,1,MATCH("Ⅰ⑥",$BK32:$CP32,0)+7),0)</f>
        <v>0</v>
      </c>
      <c r="JP32" s="118">
        <f t="shared" si="173"/>
        <v>0</v>
      </c>
      <c r="JQ32" s="91">
        <f t="shared" si="174"/>
        <v>0</v>
      </c>
      <c r="JR32" s="90">
        <f t="shared" si="175"/>
        <v>0</v>
      </c>
      <c r="JS32" s="91">
        <f t="shared" si="176"/>
        <v>0</v>
      </c>
      <c r="JT32" s="91">
        <f t="shared" si="177"/>
        <v>0</v>
      </c>
      <c r="JU32" s="91">
        <f t="shared" si="178"/>
        <v>0</v>
      </c>
      <c r="JV32" s="91">
        <f t="shared" si="179"/>
        <v>0</v>
      </c>
      <c r="JW32" s="91">
        <f t="shared" si="180"/>
        <v>0</v>
      </c>
      <c r="JX32" s="91">
        <f t="shared" si="181"/>
        <v>0</v>
      </c>
      <c r="JY32" s="91">
        <f t="shared" si="182"/>
        <v>0</v>
      </c>
      <c r="JZ32" s="91">
        <f t="shared" si="183"/>
        <v>0</v>
      </c>
      <c r="KA32" s="91">
        <f t="shared" si="184"/>
        <v>0</v>
      </c>
      <c r="KB32" s="120">
        <f t="shared" si="185"/>
        <v>0</v>
      </c>
      <c r="KC32" s="121">
        <f t="shared" si="186"/>
        <v>0</v>
      </c>
      <c r="KD32" s="122" t="str">
        <f t="shared" si="187"/>
        <v/>
      </c>
      <c r="KE32" s="122" t="e">
        <f t="shared" si="188"/>
        <v>#VALUE!</v>
      </c>
      <c r="KF32" s="121">
        <f t="shared" si="189"/>
        <v>0</v>
      </c>
      <c r="KG32" s="121">
        <f t="shared" si="190"/>
        <v>0</v>
      </c>
      <c r="KH32" s="123" t="e">
        <f t="shared" si="191"/>
        <v>#VALUE!</v>
      </c>
      <c r="KI32" s="91" t="e">
        <f t="shared" si="192"/>
        <v>#VALUE!</v>
      </c>
      <c r="KJ32" s="122">
        <f t="shared" si="193"/>
        <v>0</v>
      </c>
      <c r="KK32" s="122">
        <f>IF(I32=1,SUMIFS($AN$10:$AN$330,$E$10:$E$330,E32),0)</f>
        <v>0</v>
      </c>
      <c r="KL32" s="91">
        <f t="shared" si="194"/>
        <v>0</v>
      </c>
      <c r="KM32" s="175" t="e">
        <f t="shared" si="195"/>
        <v>#VALUE!</v>
      </c>
      <c r="KN32" s="56"/>
      <c r="KO32" s="177">
        <f t="shared" si="209"/>
        <v>0</v>
      </c>
      <c r="KP32" s="91">
        <f t="shared" si="209"/>
        <v>0</v>
      </c>
      <c r="KQ32" s="91">
        <f t="shared" si="209"/>
        <v>0</v>
      </c>
      <c r="KR32" s="91">
        <f t="shared" si="209"/>
        <v>0</v>
      </c>
      <c r="KS32" s="91">
        <f t="shared" si="209"/>
        <v>0</v>
      </c>
      <c r="KT32" s="91">
        <f t="shared" si="209"/>
        <v>0</v>
      </c>
      <c r="KU32" s="91">
        <f t="shared" si="209"/>
        <v>0</v>
      </c>
      <c r="KV32" s="91">
        <f t="shared" si="209"/>
        <v>0</v>
      </c>
      <c r="KW32" s="91">
        <f t="shared" si="208"/>
        <v>0</v>
      </c>
      <c r="KX32" s="91">
        <f t="shared" si="208"/>
        <v>0</v>
      </c>
      <c r="KY32" s="91">
        <f t="shared" si="208"/>
        <v>0</v>
      </c>
      <c r="KZ32" s="91">
        <f t="shared" si="208"/>
        <v>0</v>
      </c>
      <c r="LA32" s="175">
        <f t="shared" si="208"/>
        <v>0</v>
      </c>
      <c r="LB32" s="43"/>
      <c r="LC32" s="177">
        <f t="shared" si="197"/>
        <v>0</v>
      </c>
      <c r="LD32" s="91">
        <f t="shared" si="198"/>
        <v>0</v>
      </c>
      <c r="LE32" s="91">
        <f t="shared" si="199"/>
        <v>0</v>
      </c>
      <c r="LF32" s="91">
        <f t="shared" si="200"/>
        <v>0</v>
      </c>
      <c r="LG32" s="91">
        <f t="shared" si="201"/>
        <v>0</v>
      </c>
      <c r="LH32" s="91">
        <f t="shared" si="202"/>
        <v>0</v>
      </c>
      <c r="LI32" s="91">
        <f t="shared" si="203"/>
        <v>0</v>
      </c>
      <c r="LJ32" s="91">
        <f t="shared" si="204"/>
        <v>0</v>
      </c>
      <c r="LK32" s="91">
        <f t="shared" si="205"/>
        <v>0</v>
      </c>
      <c r="LL32" s="91">
        <f t="shared" si="206"/>
        <v>0</v>
      </c>
      <c r="LM32" s="175">
        <f t="shared" si="207"/>
        <v>0</v>
      </c>
    </row>
    <row r="33" spans="1:325" s="20" customFormat="1" ht="24" customHeight="1">
      <c r="A33" s="43">
        <f t="shared" si="60"/>
        <v>0</v>
      </c>
      <c r="B33" s="43">
        <f t="shared" si="61"/>
        <v>0</v>
      </c>
      <c r="C33" s="43">
        <f t="shared" si="62"/>
        <v>0</v>
      </c>
      <c r="D33" s="43">
        <f t="shared" si="63"/>
        <v>0</v>
      </c>
      <c r="E33" s="43">
        <f t="shared" si="64"/>
        <v>0</v>
      </c>
      <c r="F33" s="43">
        <f t="shared" si="1"/>
        <v>0</v>
      </c>
      <c r="G33" s="43">
        <f t="shared" si="65"/>
        <v>0</v>
      </c>
      <c r="H33" s="43">
        <f t="shared" si="66"/>
        <v>0</v>
      </c>
      <c r="I33" s="43">
        <f t="shared" si="67"/>
        <v>0</v>
      </c>
      <c r="J33" s="43">
        <f t="shared" si="2"/>
        <v>0</v>
      </c>
      <c r="K33" s="86">
        <f t="shared" si="68"/>
        <v>0</v>
      </c>
      <c r="L33" s="206"/>
      <c r="M33" s="205"/>
      <c r="N33" s="207"/>
      <c r="O33" s="306"/>
      <c r="P33" s="224"/>
      <c r="Q33" s="250"/>
      <c r="R33" s="250"/>
      <c r="S33" s="225"/>
      <c r="T33" s="225"/>
      <c r="U33" s="109"/>
      <c r="V33" s="89"/>
      <c r="W33" s="196">
        <f>IF(I33=1,IF(P33=1,IF(OR((AND(OR(T33=1,T33=2,8&lt;=T33,T33&lt;=14),HT33&gt;=20)),(AND(OR(T33=3,T33=6),HT33&gt;=5)),(AND(T33=5,HT33&gt;=3)),(AND(OR(T33=4,T33=7),HT33&gt;=1))),1,0),0),IF(E33&gt;=1,SUMIFS(W$10:W$328,E$10:E$328,E33,I$10:I$328,1),0))</f>
        <v>0</v>
      </c>
      <c r="X33" s="226"/>
      <c r="Y33" s="187"/>
      <c r="Z33" s="99">
        <f t="shared" si="69"/>
        <v>0</v>
      </c>
      <c r="AA33" s="99">
        <f t="shared" si="70"/>
        <v>0</v>
      </c>
      <c r="AB33" s="263">
        <f t="shared" si="71"/>
        <v>0</v>
      </c>
      <c r="AC33" s="265"/>
      <c r="AD33" s="91"/>
      <c r="AE33" s="89"/>
      <c r="AF33" s="251"/>
      <c r="AG33" s="252"/>
      <c r="AH33" s="120"/>
      <c r="AI33" s="253"/>
      <c r="AJ33" s="231"/>
      <c r="AK33" s="229"/>
      <c r="AL33" s="185"/>
      <c r="AM33" s="254"/>
      <c r="AN33" s="201">
        <f t="shared" si="5"/>
        <v>0</v>
      </c>
      <c r="AO33" s="255"/>
      <c r="AP33" s="201">
        <f t="shared" si="6"/>
        <v>0</v>
      </c>
      <c r="AQ33" s="255"/>
      <c r="AR33" s="255"/>
      <c r="AS33" s="183"/>
      <c r="AT33" s="100" t="str">
        <f t="shared" si="7"/>
        <v/>
      </c>
      <c r="AU33" s="184" t="str">
        <f t="shared" si="8"/>
        <v/>
      </c>
      <c r="AV33" s="185"/>
      <c r="AW33" s="234"/>
      <c r="AX33" s="272"/>
      <c r="AY33" s="101"/>
      <c r="AZ33" s="102">
        <f t="shared" si="9"/>
        <v>0</v>
      </c>
      <c r="BA33" s="102">
        <f t="shared" si="10"/>
        <v>0</v>
      </c>
      <c r="BB33" s="116" t="str">
        <f t="shared" si="11"/>
        <v/>
      </c>
      <c r="BC33" s="103"/>
      <c r="BD33" s="256"/>
      <c r="BE33" s="256"/>
      <c r="BF33" s="256"/>
      <c r="BG33" s="256"/>
      <c r="BH33" s="104" t="str">
        <f>IF(BB33&lt;&gt;"",VLOOKUP(BB33,'（様式１号）３整理番号表'!$U$4:$W$17,3,FALSE),"")</f>
        <v/>
      </c>
      <c r="BI33" s="238">
        <f t="shared" si="72"/>
        <v>0</v>
      </c>
      <c r="BJ33" s="256">
        <f t="shared" si="73"/>
        <v>0</v>
      </c>
      <c r="BK33" s="105"/>
      <c r="BL33" s="103"/>
      <c r="BM33" s="256"/>
      <c r="BN33" s="256"/>
      <c r="BO33" s="256"/>
      <c r="BP33" s="256"/>
      <c r="BQ33" s="104" t="str">
        <f>IF(BK33&lt;&gt;"",VLOOKUP(BK33,'（様式１号）３整理番号表'!$U$4:$W$12,3,FALSE),"")</f>
        <v/>
      </c>
      <c r="BR33" s="238">
        <f t="shared" si="74"/>
        <v>0</v>
      </c>
      <c r="BS33" s="105"/>
      <c r="BT33" s="103"/>
      <c r="BU33" s="256"/>
      <c r="BV33" s="256"/>
      <c r="BW33" s="256"/>
      <c r="BX33" s="256"/>
      <c r="BY33" s="104" t="str">
        <f>IF(BS33&lt;&gt;"",VLOOKUP(BS33,'（様式１号）３整理番号表'!$U$4:$W$12,3,FALSE),"")</f>
        <v/>
      </c>
      <c r="BZ33" s="238">
        <f t="shared" si="75"/>
        <v>0</v>
      </c>
      <c r="CA33" s="105"/>
      <c r="CB33" s="103"/>
      <c r="CC33" s="275"/>
      <c r="CD33" s="275"/>
      <c r="CE33" s="275"/>
      <c r="CF33" s="275"/>
      <c r="CG33" s="104" t="str">
        <f>IF(CA33&lt;&gt;"",VLOOKUP(CA33,'（様式１号）３整理番号表'!$U$4:$W$12,3,FALSE),"")</f>
        <v/>
      </c>
      <c r="CH33" s="202">
        <f t="shared" si="76"/>
        <v>0</v>
      </c>
      <c r="CI33" s="105"/>
      <c r="CJ33" s="103"/>
      <c r="CK33" s="235"/>
      <c r="CL33" s="235"/>
      <c r="CM33" s="235"/>
      <c r="CN33" s="235"/>
      <c r="CO33" s="104" t="str">
        <f>IF(CI33&lt;&gt;"",VLOOKUP(CI33,'（様式１号）３整理番号表'!$U$4:$W$12,3,FALSE),"")</f>
        <v/>
      </c>
      <c r="CP33" s="202">
        <f t="shared" si="77"/>
        <v>0</v>
      </c>
      <c r="CQ33" s="116">
        <f t="shared" si="78"/>
        <v>0</v>
      </c>
      <c r="CR33" s="116">
        <f t="shared" si="79"/>
        <v>0</v>
      </c>
      <c r="CS33" s="116">
        <f t="shared" si="80"/>
        <v>0</v>
      </c>
      <c r="CT33" s="116">
        <f t="shared" si="81"/>
        <v>0</v>
      </c>
      <c r="CU33" s="116">
        <f t="shared" si="82"/>
        <v>0</v>
      </c>
      <c r="CV33" s="116">
        <f t="shared" si="83"/>
        <v>0</v>
      </c>
      <c r="CW33" s="116">
        <f t="shared" si="84"/>
        <v>0</v>
      </c>
      <c r="CX33" s="116">
        <f t="shared" si="85"/>
        <v>0</v>
      </c>
      <c r="CY33" s="116">
        <f t="shared" si="86"/>
        <v>0</v>
      </c>
      <c r="CZ33" s="116">
        <f t="shared" si="87"/>
        <v>0</v>
      </c>
      <c r="DA33" s="116">
        <f t="shared" si="88"/>
        <v>0</v>
      </c>
      <c r="DB33" s="116">
        <f t="shared" si="89"/>
        <v>0</v>
      </c>
      <c r="DC33" s="190"/>
      <c r="DD33" s="190" t="s">
        <v>40</v>
      </c>
      <c r="DE33" s="190" t="s">
        <v>40</v>
      </c>
      <c r="DF33" s="190" t="s">
        <v>40</v>
      </c>
      <c r="DG33" s="190"/>
      <c r="DH33" s="236">
        <f t="shared" si="90"/>
        <v>0</v>
      </c>
      <c r="DI33" s="236">
        <f t="shared" si="91"/>
        <v>0</v>
      </c>
      <c r="DJ33" s="236">
        <f t="shared" si="92"/>
        <v>0</v>
      </c>
      <c r="DK33" s="236">
        <f t="shared" si="93"/>
        <v>0</v>
      </c>
      <c r="DL33" s="236">
        <f t="shared" si="94"/>
        <v>0</v>
      </c>
      <c r="DM33" s="236">
        <f t="shared" si="95"/>
        <v>0</v>
      </c>
      <c r="DN33" s="236">
        <f t="shared" si="96"/>
        <v>0</v>
      </c>
      <c r="DO33" s="236">
        <f t="shared" si="97"/>
        <v>0</v>
      </c>
      <c r="DP33" s="191">
        <f t="shared" si="98"/>
        <v>0</v>
      </c>
      <c r="DQ33" s="191">
        <f t="shared" si="99"/>
        <v>0</v>
      </c>
      <c r="DR33" s="89"/>
      <c r="DS33" s="89"/>
      <c r="DT33" s="89"/>
      <c r="DU33" s="89"/>
      <c r="DV33" s="89"/>
      <c r="DW33" s="89"/>
      <c r="DX33" s="89"/>
      <c r="DY33" s="89"/>
      <c r="DZ33" s="89"/>
      <c r="EA33" s="257"/>
      <c r="EB33" s="89"/>
      <c r="EC33" s="89"/>
      <c r="ED33" s="89"/>
      <c r="EE33" s="89"/>
      <c r="EF33" s="89"/>
      <c r="EG33" s="89"/>
      <c r="EH33" s="287"/>
      <c r="EI33" s="287"/>
      <c r="EJ33" s="238">
        <f t="shared" si="100"/>
        <v>0</v>
      </c>
      <c r="EK33" s="239">
        <f t="shared" si="101"/>
        <v>0</v>
      </c>
      <c r="EL33" s="287"/>
      <c r="EM33" s="287"/>
      <c r="EN33" s="238">
        <f t="shared" si="102"/>
        <v>0</v>
      </c>
      <c r="EO33" s="287"/>
      <c r="EP33" s="287"/>
      <c r="EQ33" s="238">
        <f t="shared" si="103"/>
        <v>0</v>
      </c>
      <c r="ER33" s="239">
        <f t="shared" si="104"/>
        <v>0</v>
      </c>
      <c r="ES33" s="240"/>
      <c r="ET33" s="241">
        <f t="shared" si="105"/>
        <v>0</v>
      </c>
      <c r="EU33" s="242"/>
      <c r="EV33" s="243">
        <f t="shared" si="106"/>
        <v>0</v>
      </c>
      <c r="EW33" s="243">
        <f t="shared" si="107"/>
        <v>0</v>
      </c>
      <c r="EX33" s="243">
        <f t="shared" si="108"/>
        <v>0</v>
      </c>
      <c r="EY33" s="312">
        <f t="shared" si="109"/>
        <v>0</v>
      </c>
      <c r="EZ33" s="314">
        <f t="shared" si="13"/>
        <v>0</v>
      </c>
      <c r="FA33" s="314">
        <f t="shared" si="14"/>
        <v>0</v>
      </c>
      <c r="FB33" s="314">
        <f t="shared" si="15"/>
        <v>0</v>
      </c>
      <c r="FC33" s="314">
        <f t="shared" si="16"/>
        <v>0</v>
      </c>
      <c r="FD33" s="314">
        <f t="shared" si="17"/>
        <v>0</v>
      </c>
      <c r="FE33" s="314">
        <f t="shared" si="18"/>
        <v>0</v>
      </c>
      <c r="FF33" s="314">
        <f t="shared" si="19"/>
        <v>0</v>
      </c>
      <c r="FG33" s="314">
        <f t="shared" si="20"/>
        <v>0</v>
      </c>
      <c r="FH33" s="314">
        <f t="shared" si="21"/>
        <v>0</v>
      </c>
      <c r="FI33" s="314">
        <f t="shared" si="22"/>
        <v>0</v>
      </c>
      <c r="FJ33" s="112">
        <f t="shared" si="23"/>
        <v>0</v>
      </c>
      <c r="FK33" s="112">
        <f t="shared" si="24"/>
        <v>0</v>
      </c>
      <c r="FL33" s="112">
        <f t="shared" si="25"/>
        <v>0</v>
      </c>
      <c r="FM33" s="112">
        <f t="shared" si="26"/>
        <v>0</v>
      </c>
      <c r="FN33" s="112">
        <f t="shared" si="27"/>
        <v>0</v>
      </c>
      <c r="FO33" s="112">
        <f t="shared" si="28"/>
        <v>0</v>
      </c>
      <c r="FP33" s="112">
        <f t="shared" si="29"/>
        <v>0</v>
      </c>
      <c r="FQ33" s="112">
        <f t="shared" si="30"/>
        <v>0</v>
      </c>
      <c r="FR33" s="112">
        <f t="shared" si="31"/>
        <v>0</v>
      </c>
      <c r="FS33" s="112">
        <f t="shared" si="32"/>
        <v>0</v>
      </c>
      <c r="FT33" s="292"/>
      <c r="FU33" s="293"/>
      <c r="FV33" s="293"/>
      <c r="FW33" s="293"/>
      <c r="FX33" s="292"/>
      <c r="FY33" s="259">
        <f t="shared" si="110"/>
        <v>0</v>
      </c>
      <c r="FZ33" s="259">
        <f t="shared" si="111"/>
        <v>0</v>
      </c>
      <c r="GA33" s="309">
        <f t="shared" si="112"/>
        <v>0</v>
      </c>
      <c r="GB33" s="99">
        <f t="shared" si="33"/>
        <v>0</v>
      </c>
      <c r="GC33" s="99">
        <f t="shared" si="34"/>
        <v>0</v>
      </c>
      <c r="GD33" s="99">
        <f t="shared" si="35"/>
        <v>0</v>
      </c>
      <c r="GE33" s="99">
        <f t="shared" si="36"/>
        <v>0</v>
      </c>
      <c r="GF33" s="99">
        <f t="shared" si="37"/>
        <v>0</v>
      </c>
      <c r="GG33" s="99">
        <f t="shared" si="38"/>
        <v>0</v>
      </c>
      <c r="GH33" s="99">
        <f t="shared" si="39"/>
        <v>0</v>
      </c>
      <c r="GI33" s="99">
        <f t="shared" si="40"/>
        <v>0</v>
      </c>
      <c r="GJ33" s="99">
        <f t="shared" si="41"/>
        <v>0</v>
      </c>
      <c r="GK33" s="99">
        <f t="shared" si="42"/>
        <v>0</v>
      </c>
      <c r="GL33" s="116">
        <f t="shared" si="113"/>
        <v>0</v>
      </c>
      <c r="GM33" s="116">
        <f t="shared" si="114"/>
        <v>0</v>
      </c>
      <c r="GN33" s="116">
        <f t="shared" si="115"/>
        <v>0</v>
      </c>
      <c r="GO33" s="116">
        <f t="shared" si="116"/>
        <v>0</v>
      </c>
      <c r="GP33" s="116">
        <f t="shared" si="117"/>
        <v>0</v>
      </c>
      <c r="GQ33" s="116">
        <f t="shared" si="118"/>
        <v>0</v>
      </c>
      <c r="GR33" s="116">
        <f t="shared" si="119"/>
        <v>0</v>
      </c>
      <c r="GS33" s="116">
        <f t="shared" si="120"/>
        <v>0</v>
      </c>
      <c r="GT33" s="116">
        <f t="shared" si="121"/>
        <v>0</v>
      </c>
      <c r="GU33" s="116">
        <f t="shared" si="122"/>
        <v>0</v>
      </c>
      <c r="GV33" s="116">
        <f t="shared" si="123"/>
        <v>0</v>
      </c>
      <c r="GW33" s="116">
        <f t="shared" si="124"/>
        <v>0</v>
      </c>
      <c r="GX33" s="116">
        <f t="shared" si="125"/>
        <v>0</v>
      </c>
      <c r="GY33" s="116">
        <f t="shared" si="126"/>
        <v>0</v>
      </c>
      <c r="GZ33" s="116">
        <f t="shared" si="127"/>
        <v>0</v>
      </c>
      <c r="HA33" s="116">
        <f t="shared" si="128"/>
        <v>0</v>
      </c>
      <c r="HB33" s="116">
        <f t="shared" si="129"/>
        <v>0</v>
      </c>
      <c r="HC33" s="116">
        <f t="shared" si="130"/>
        <v>0</v>
      </c>
      <c r="HD33" s="116">
        <f t="shared" si="131"/>
        <v>0</v>
      </c>
      <c r="HE33" s="116">
        <f t="shared" si="132"/>
        <v>0</v>
      </c>
      <c r="HF33" s="116">
        <f t="shared" si="133"/>
        <v>0</v>
      </c>
      <c r="HG33" s="258"/>
      <c r="HH33" s="258"/>
      <c r="HI33" s="260">
        <f t="shared" si="134"/>
        <v>0</v>
      </c>
      <c r="HJ33" s="240"/>
      <c r="HK33" s="242"/>
      <c r="HL33" s="241">
        <f t="shared" si="135"/>
        <v>0</v>
      </c>
      <c r="HM33" s="243">
        <f t="shared" si="136"/>
        <v>0</v>
      </c>
      <c r="HN33" s="243">
        <f t="shared" si="137"/>
        <v>0</v>
      </c>
      <c r="HO33" s="247">
        <f t="shared" si="138"/>
        <v>0</v>
      </c>
      <c r="HP33" s="261">
        <f t="shared" si="139"/>
        <v>0</v>
      </c>
      <c r="HQ33" s="43"/>
      <c r="HR33" s="250"/>
      <c r="HS33" s="301"/>
      <c r="HT33" s="301"/>
      <c r="HU33" s="316">
        <f t="shared" si="140"/>
        <v>0</v>
      </c>
      <c r="HV33" s="317">
        <f t="shared" si="141"/>
        <v>0</v>
      </c>
      <c r="HW33" s="318"/>
      <c r="HX33" s="319"/>
      <c r="HY33" s="319"/>
      <c r="HZ33" s="320" t="str">
        <f t="shared" si="142"/>
        <v/>
      </c>
      <c r="IA33" s="321">
        <f>IF(OR(AND(1&lt;=HZ33,HZ33&lt;=3),HZ33=6),VLOOKUP(HZ33,'（様式１号）３整理番号表'!$J$5:$K$59,2,FALSE),0)</f>
        <v>0</v>
      </c>
      <c r="IB33" s="321">
        <f>IF(OR(HZ33=4,HZ33=7),VLOOKUP(HZ33,'（様式１号）３整理番号表'!$J$5:$K$59,2,FALSE),0)</f>
        <v>0</v>
      </c>
      <c r="IC33" s="321">
        <f>IF(HZ33=5,VLOOKUP(HZ33,'（様式１号）３整理番号表'!$J$5:$K$59,2,FALSE),0)</f>
        <v>0</v>
      </c>
      <c r="ID33" s="321">
        <f>IF(AND(8&lt;=HZ33,HZ33&lt;=13),VLOOKUP(HZ33,'（様式１号）３整理番号表'!$J$5:$K$59,2,FALSE),0)</f>
        <v>0</v>
      </c>
      <c r="IE33" s="320">
        <f t="shared" si="143"/>
        <v>0</v>
      </c>
      <c r="IF33" s="320">
        <f t="shared" si="144"/>
        <v>0</v>
      </c>
      <c r="IG33" s="320">
        <f t="shared" si="145"/>
        <v>0</v>
      </c>
      <c r="IH33" s="320">
        <f t="shared" si="146"/>
        <v>0</v>
      </c>
      <c r="II33" s="320">
        <f t="shared" si="147"/>
        <v>0</v>
      </c>
      <c r="IJ33" s="320">
        <f t="shared" si="148"/>
        <v>0</v>
      </c>
      <c r="IK33" s="320">
        <f t="shared" si="149"/>
        <v>0</v>
      </c>
      <c r="IL33" s="320">
        <f t="shared" si="150"/>
        <v>0</v>
      </c>
      <c r="IM33" s="320">
        <f t="shared" si="151"/>
        <v>0</v>
      </c>
      <c r="IN33" s="320">
        <f t="shared" si="152"/>
        <v>0</v>
      </c>
      <c r="IO33" s="320">
        <f t="shared" si="153"/>
        <v>0</v>
      </c>
      <c r="IP33" s="320">
        <f t="shared" si="154"/>
        <v>0</v>
      </c>
      <c r="IQ33" s="320">
        <f t="shared" si="155"/>
        <v>0</v>
      </c>
      <c r="IR33" s="320">
        <f t="shared" si="156"/>
        <v>0</v>
      </c>
      <c r="IS33" s="320">
        <f t="shared" si="157"/>
        <v>0</v>
      </c>
      <c r="IT33" s="320">
        <f t="shared" si="158"/>
        <v>0</v>
      </c>
      <c r="IU33" s="320">
        <f t="shared" si="159"/>
        <v>0</v>
      </c>
      <c r="IV33" s="43"/>
      <c r="IW33" s="43"/>
      <c r="IX33" s="249"/>
      <c r="IY33" s="92">
        <f t="shared" si="160"/>
        <v>0</v>
      </c>
      <c r="IZ33" s="93" t="e">
        <f>VLOOKUP(IY33,'（様式１号）３整理番号表'!$B$6:$H$12,2,FALSE)</f>
        <v>#N/A</v>
      </c>
      <c r="JA33" s="91">
        <f t="shared" si="161"/>
        <v>0</v>
      </c>
      <c r="JB33" s="91">
        <f t="shared" si="162"/>
        <v>0</v>
      </c>
      <c r="JC33" s="91">
        <f t="shared" si="163"/>
        <v>0</v>
      </c>
      <c r="JD33" s="91">
        <f t="shared" si="164"/>
        <v>0</v>
      </c>
      <c r="JE33" s="91">
        <f t="shared" si="165"/>
        <v>0</v>
      </c>
      <c r="JF33" s="91">
        <f t="shared" si="166"/>
        <v>0</v>
      </c>
      <c r="JG33" s="91">
        <f t="shared" si="167"/>
        <v>0</v>
      </c>
      <c r="JH33" s="91" t="str">
        <f t="shared" si="168"/>
        <v>○</v>
      </c>
      <c r="JI33" s="301" cm="1">
        <f t="array" ref="JI33">IF($KP33=1,INDEX($BS33:$CP33,1,MATCH("Ⅰ⑤",$BS33:$CP33,0)+2),0)</f>
        <v>0</v>
      </c>
      <c r="JJ33" s="301" cm="1">
        <f t="array" ref="JJ33">IF($KP33=1,INDEX($BS33:$CP33,1,MATCH("Ⅰ⑤",$BS33:$CP33,0)+5),0)</f>
        <v>0</v>
      </c>
      <c r="JK33" s="117" t="str">
        <f t="shared" si="169"/>
        <v/>
      </c>
      <c r="JL33" s="117" t="str">
        <f t="shared" si="170"/>
        <v/>
      </c>
      <c r="JM33" s="118">
        <f t="shared" si="171"/>
        <v>0</v>
      </c>
      <c r="JN33" s="91" t="str">
        <f t="shared" si="172"/>
        <v/>
      </c>
      <c r="JO33" s="119" cm="1">
        <f t="array" ref="JO33">IF(KT33=1,INDEX($BK33:$CP33,1,MATCH("Ⅰ⑥",$BK33:$CP33,0)+7),0)</f>
        <v>0</v>
      </c>
      <c r="JP33" s="118">
        <f t="shared" si="173"/>
        <v>0</v>
      </c>
      <c r="JQ33" s="91">
        <f t="shared" si="174"/>
        <v>0</v>
      </c>
      <c r="JR33" s="90">
        <f t="shared" si="175"/>
        <v>0</v>
      </c>
      <c r="JS33" s="91">
        <f t="shared" si="176"/>
        <v>0</v>
      </c>
      <c r="JT33" s="91">
        <f t="shared" si="177"/>
        <v>0</v>
      </c>
      <c r="JU33" s="91">
        <f t="shared" si="178"/>
        <v>0</v>
      </c>
      <c r="JV33" s="91">
        <f t="shared" si="179"/>
        <v>0</v>
      </c>
      <c r="JW33" s="91">
        <f t="shared" si="180"/>
        <v>0</v>
      </c>
      <c r="JX33" s="91">
        <f t="shared" si="181"/>
        <v>0</v>
      </c>
      <c r="JY33" s="91">
        <f t="shared" si="182"/>
        <v>0</v>
      </c>
      <c r="JZ33" s="91">
        <f t="shared" si="183"/>
        <v>0</v>
      </c>
      <c r="KA33" s="91">
        <f t="shared" si="184"/>
        <v>0</v>
      </c>
      <c r="KB33" s="120">
        <f t="shared" si="185"/>
        <v>0</v>
      </c>
      <c r="KC33" s="121">
        <f t="shared" si="186"/>
        <v>0</v>
      </c>
      <c r="KD33" s="122" t="str">
        <f t="shared" si="187"/>
        <v/>
      </c>
      <c r="KE33" s="122" t="e">
        <f t="shared" si="188"/>
        <v>#VALUE!</v>
      </c>
      <c r="KF33" s="121">
        <f t="shared" si="189"/>
        <v>0</v>
      </c>
      <c r="KG33" s="121">
        <f t="shared" si="190"/>
        <v>0</v>
      </c>
      <c r="KH33" s="123" t="e">
        <f t="shared" si="191"/>
        <v>#VALUE!</v>
      </c>
      <c r="KI33" s="91" t="e">
        <f t="shared" si="192"/>
        <v>#VALUE!</v>
      </c>
      <c r="KJ33" s="122">
        <f t="shared" si="193"/>
        <v>0</v>
      </c>
      <c r="KK33" s="122">
        <f>IF(I33=1,SUMIFS($AN$10:$AN$330,$E$10:$E$330,E33),0)</f>
        <v>0</v>
      </c>
      <c r="KL33" s="91">
        <f t="shared" si="194"/>
        <v>0</v>
      </c>
      <c r="KM33" s="175" t="e">
        <f t="shared" si="195"/>
        <v>#VALUE!</v>
      </c>
      <c r="KN33" s="56"/>
      <c r="KO33" s="177">
        <f t="shared" si="209"/>
        <v>0</v>
      </c>
      <c r="KP33" s="91">
        <f t="shared" si="209"/>
        <v>0</v>
      </c>
      <c r="KQ33" s="91">
        <f t="shared" si="209"/>
        <v>0</v>
      </c>
      <c r="KR33" s="91">
        <f t="shared" si="209"/>
        <v>0</v>
      </c>
      <c r="KS33" s="91">
        <f t="shared" si="209"/>
        <v>0</v>
      </c>
      <c r="KT33" s="91">
        <f t="shared" si="209"/>
        <v>0</v>
      </c>
      <c r="KU33" s="91">
        <f t="shared" si="209"/>
        <v>0</v>
      </c>
      <c r="KV33" s="91">
        <f t="shared" si="209"/>
        <v>0</v>
      </c>
      <c r="KW33" s="91">
        <f t="shared" si="208"/>
        <v>0</v>
      </c>
      <c r="KX33" s="91">
        <f t="shared" si="208"/>
        <v>0</v>
      </c>
      <c r="KY33" s="91">
        <f t="shared" si="208"/>
        <v>0</v>
      </c>
      <c r="KZ33" s="91">
        <f t="shared" si="208"/>
        <v>0</v>
      </c>
      <c r="LA33" s="175">
        <f t="shared" si="208"/>
        <v>0</v>
      </c>
      <c r="LB33" s="43"/>
      <c r="LC33" s="177">
        <f t="shared" si="197"/>
        <v>0</v>
      </c>
      <c r="LD33" s="91">
        <f t="shared" si="198"/>
        <v>0</v>
      </c>
      <c r="LE33" s="91">
        <f t="shared" si="199"/>
        <v>0</v>
      </c>
      <c r="LF33" s="91">
        <f t="shared" si="200"/>
        <v>0</v>
      </c>
      <c r="LG33" s="91">
        <f t="shared" si="201"/>
        <v>0</v>
      </c>
      <c r="LH33" s="91">
        <f t="shared" si="202"/>
        <v>0</v>
      </c>
      <c r="LI33" s="91">
        <f t="shared" si="203"/>
        <v>0</v>
      </c>
      <c r="LJ33" s="91">
        <f t="shared" si="204"/>
        <v>0</v>
      </c>
      <c r="LK33" s="91">
        <f t="shared" si="205"/>
        <v>0</v>
      </c>
      <c r="LL33" s="91">
        <f t="shared" si="206"/>
        <v>0</v>
      </c>
      <c r="LM33" s="175">
        <f t="shared" si="207"/>
        <v>0</v>
      </c>
    </row>
    <row r="34" spans="1:325" s="20" customFormat="1" ht="24" customHeight="1">
      <c r="A34" s="43">
        <f t="shared" si="60"/>
        <v>0</v>
      </c>
      <c r="B34" s="43">
        <f t="shared" si="61"/>
        <v>0</v>
      </c>
      <c r="C34" s="43">
        <f t="shared" si="62"/>
        <v>0</v>
      </c>
      <c r="D34" s="43">
        <f t="shared" si="63"/>
        <v>0</v>
      </c>
      <c r="E34" s="43">
        <f t="shared" si="64"/>
        <v>0</v>
      </c>
      <c r="F34" s="43">
        <f t="shared" si="1"/>
        <v>0</v>
      </c>
      <c r="G34" s="43">
        <f t="shared" si="65"/>
        <v>0</v>
      </c>
      <c r="H34" s="43">
        <f t="shared" si="66"/>
        <v>0</v>
      </c>
      <c r="I34" s="43">
        <f t="shared" si="67"/>
        <v>0</v>
      </c>
      <c r="J34" s="43">
        <f t="shared" si="2"/>
        <v>0</v>
      </c>
      <c r="K34" s="86">
        <f t="shared" si="68"/>
        <v>0</v>
      </c>
      <c r="L34" s="206"/>
      <c r="M34" s="205"/>
      <c r="N34" s="207"/>
      <c r="O34" s="306"/>
      <c r="P34" s="224"/>
      <c r="Q34" s="250"/>
      <c r="R34" s="250"/>
      <c r="S34" s="225"/>
      <c r="T34" s="225"/>
      <c r="U34" s="109"/>
      <c r="V34" s="89"/>
      <c r="W34" s="196">
        <f>IF(I34=1,IF(P34=1,IF(OR((AND(OR(T34=1,T34=2,8&lt;=T34,T34&lt;=14),HT34&gt;=20)),(AND(OR(T34=3,T34=6),HT34&gt;=5)),(AND(T34=5,HT34&gt;=3)),(AND(OR(T34=4,T34=7),HT34&gt;=1))),1,0),0),IF(E34&gt;=1,SUMIFS(W$10:W$328,E$10:E$328,E34,I$10:I$328,1),0))</f>
        <v>0</v>
      </c>
      <c r="X34" s="226"/>
      <c r="Y34" s="187"/>
      <c r="Z34" s="99">
        <f t="shared" si="69"/>
        <v>0</v>
      </c>
      <c r="AA34" s="99">
        <f t="shared" si="70"/>
        <v>0</v>
      </c>
      <c r="AB34" s="263">
        <f t="shared" si="71"/>
        <v>0</v>
      </c>
      <c r="AC34" s="265"/>
      <c r="AD34" s="91"/>
      <c r="AE34" s="89"/>
      <c r="AF34" s="251"/>
      <c r="AG34" s="252"/>
      <c r="AH34" s="120"/>
      <c r="AI34" s="253"/>
      <c r="AJ34" s="231"/>
      <c r="AK34" s="229"/>
      <c r="AL34" s="185"/>
      <c r="AM34" s="254"/>
      <c r="AN34" s="201">
        <f t="shared" si="5"/>
        <v>0</v>
      </c>
      <c r="AO34" s="255"/>
      <c r="AP34" s="201">
        <f t="shared" si="6"/>
        <v>0</v>
      </c>
      <c r="AQ34" s="255"/>
      <c r="AR34" s="255"/>
      <c r="AS34" s="183"/>
      <c r="AT34" s="100" t="str">
        <f t="shared" si="7"/>
        <v/>
      </c>
      <c r="AU34" s="184" t="str">
        <f t="shared" si="8"/>
        <v/>
      </c>
      <c r="AV34" s="185"/>
      <c r="AW34" s="234"/>
      <c r="AX34" s="272"/>
      <c r="AY34" s="101"/>
      <c r="AZ34" s="102">
        <f t="shared" si="9"/>
        <v>0</v>
      </c>
      <c r="BA34" s="102">
        <f t="shared" si="10"/>
        <v>0</v>
      </c>
      <c r="BB34" s="116" t="str">
        <f t="shared" si="11"/>
        <v/>
      </c>
      <c r="BC34" s="103"/>
      <c r="BD34" s="256"/>
      <c r="BE34" s="256"/>
      <c r="BF34" s="256"/>
      <c r="BG34" s="256"/>
      <c r="BH34" s="104" t="str">
        <f>IF(BB34&lt;&gt;"",VLOOKUP(BB34,'（様式１号）３整理番号表'!$U$4:$W$17,3,FALSE),"")</f>
        <v/>
      </c>
      <c r="BI34" s="238">
        <f t="shared" si="72"/>
        <v>0</v>
      </c>
      <c r="BJ34" s="256">
        <f t="shared" si="73"/>
        <v>0</v>
      </c>
      <c r="BK34" s="105"/>
      <c r="BL34" s="103"/>
      <c r="BM34" s="256"/>
      <c r="BN34" s="256"/>
      <c r="BO34" s="256"/>
      <c r="BP34" s="256"/>
      <c r="BQ34" s="104" t="str">
        <f>IF(BK34&lt;&gt;"",VLOOKUP(BK34,'（様式１号）３整理番号表'!$U$4:$W$12,3,FALSE),"")</f>
        <v/>
      </c>
      <c r="BR34" s="238">
        <f t="shared" si="74"/>
        <v>0</v>
      </c>
      <c r="BS34" s="105"/>
      <c r="BT34" s="103"/>
      <c r="BU34" s="256"/>
      <c r="BV34" s="256"/>
      <c r="BW34" s="256"/>
      <c r="BX34" s="256"/>
      <c r="BY34" s="104" t="str">
        <f>IF(BS34&lt;&gt;"",VLOOKUP(BS34,'（様式１号）３整理番号表'!$U$4:$W$12,3,FALSE),"")</f>
        <v/>
      </c>
      <c r="BZ34" s="238">
        <f t="shared" si="75"/>
        <v>0</v>
      </c>
      <c r="CA34" s="105"/>
      <c r="CB34" s="103"/>
      <c r="CC34" s="275"/>
      <c r="CD34" s="275"/>
      <c r="CE34" s="275"/>
      <c r="CF34" s="275"/>
      <c r="CG34" s="104" t="str">
        <f>IF(CA34&lt;&gt;"",VLOOKUP(CA34,'（様式１号）３整理番号表'!$U$4:$W$12,3,FALSE),"")</f>
        <v/>
      </c>
      <c r="CH34" s="202">
        <f t="shared" si="76"/>
        <v>0</v>
      </c>
      <c r="CI34" s="105"/>
      <c r="CJ34" s="103"/>
      <c r="CK34" s="235"/>
      <c r="CL34" s="235"/>
      <c r="CM34" s="235"/>
      <c r="CN34" s="235"/>
      <c r="CO34" s="104" t="str">
        <f>IF(CI34&lt;&gt;"",VLOOKUP(CI34,'（様式１号）３整理番号表'!$U$4:$W$12,3,FALSE),"")</f>
        <v/>
      </c>
      <c r="CP34" s="202">
        <f t="shared" si="77"/>
        <v>0</v>
      </c>
      <c r="CQ34" s="116">
        <f t="shared" si="78"/>
        <v>0</v>
      </c>
      <c r="CR34" s="116">
        <f t="shared" si="79"/>
        <v>0</v>
      </c>
      <c r="CS34" s="116">
        <f t="shared" si="80"/>
        <v>0</v>
      </c>
      <c r="CT34" s="116">
        <f t="shared" si="81"/>
        <v>0</v>
      </c>
      <c r="CU34" s="116">
        <f t="shared" si="82"/>
        <v>0</v>
      </c>
      <c r="CV34" s="116">
        <f t="shared" si="83"/>
        <v>0</v>
      </c>
      <c r="CW34" s="116">
        <f t="shared" si="84"/>
        <v>0</v>
      </c>
      <c r="CX34" s="116">
        <f t="shared" si="85"/>
        <v>0</v>
      </c>
      <c r="CY34" s="116">
        <f t="shared" si="86"/>
        <v>0</v>
      </c>
      <c r="CZ34" s="116">
        <f t="shared" si="87"/>
        <v>0</v>
      </c>
      <c r="DA34" s="116">
        <f t="shared" si="88"/>
        <v>0</v>
      </c>
      <c r="DB34" s="116">
        <f t="shared" si="89"/>
        <v>0</v>
      </c>
      <c r="DC34" s="190"/>
      <c r="DD34" s="190" t="s">
        <v>40</v>
      </c>
      <c r="DE34" s="190" t="s">
        <v>40</v>
      </c>
      <c r="DF34" s="190" t="s">
        <v>40</v>
      </c>
      <c r="DG34" s="190"/>
      <c r="DH34" s="236">
        <f t="shared" si="90"/>
        <v>0</v>
      </c>
      <c r="DI34" s="236">
        <f t="shared" si="91"/>
        <v>0</v>
      </c>
      <c r="DJ34" s="236">
        <f t="shared" si="92"/>
        <v>0</v>
      </c>
      <c r="DK34" s="236">
        <f t="shared" si="93"/>
        <v>0</v>
      </c>
      <c r="DL34" s="236">
        <f t="shared" si="94"/>
        <v>0</v>
      </c>
      <c r="DM34" s="236">
        <f t="shared" si="95"/>
        <v>0</v>
      </c>
      <c r="DN34" s="236">
        <f t="shared" si="96"/>
        <v>0</v>
      </c>
      <c r="DO34" s="236">
        <f t="shared" si="97"/>
        <v>0</v>
      </c>
      <c r="DP34" s="191">
        <f t="shared" si="98"/>
        <v>0</v>
      </c>
      <c r="DQ34" s="191">
        <f t="shared" si="99"/>
        <v>0</v>
      </c>
      <c r="DR34" s="89"/>
      <c r="DS34" s="89"/>
      <c r="DT34" s="89"/>
      <c r="DU34" s="89"/>
      <c r="DV34" s="89"/>
      <c r="DW34" s="89"/>
      <c r="DX34" s="89"/>
      <c r="DY34" s="89"/>
      <c r="DZ34" s="89"/>
      <c r="EA34" s="257"/>
      <c r="EB34" s="89"/>
      <c r="EC34" s="89"/>
      <c r="ED34" s="89"/>
      <c r="EE34" s="89"/>
      <c r="EF34" s="89"/>
      <c r="EG34" s="89"/>
      <c r="EH34" s="287"/>
      <c r="EI34" s="287"/>
      <c r="EJ34" s="238">
        <f t="shared" si="100"/>
        <v>0</v>
      </c>
      <c r="EK34" s="239">
        <f t="shared" si="101"/>
        <v>0</v>
      </c>
      <c r="EL34" s="287"/>
      <c r="EM34" s="287"/>
      <c r="EN34" s="238">
        <f t="shared" si="102"/>
        <v>0</v>
      </c>
      <c r="EO34" s="287"/>
      <c r="EP34" s="287"/>
      <c r="EQ34" s="238">
        <f t="shared" si="103"/>
        <v>0</v>
      </c>
      <c r="ER34" s="239">
        <f t="shared" si="104"/>
        <v>0</v>
      </c>
      <c r="ES34" s="240"/>
      <c r="ET34" s="241">
        <f t="shared" si="105"/>
        <v>0</v>
      </c>
      <c r="EU34" s="242"/>
      <c r="EV34" s="243">
        <f t="shared" si="106"/>
        <v>0</v>
      </c>
      <c r="EW34" s="243">
        <f t="shared" si="107"/>
        <v>0</v>
      </c>
      <c r="EX34" s="243">
        <f t="shared" si="108"/>
        <v>0</v>
      </c>
      <c r="EY34" s="312">
        <f t="shared" si="109"/>
        <v>0</v>
      </c>
      <c r="EZ34" s="314">
        <f t="shared" si="13"/>
        <v>0</v>
      </c>
      <c r="FA34" s="314">
        <f t="shared" si="14"/>
        <v>0</v>
      </c>
      <c r="FB34" s="314">
        <f t="shared" si="15"/>
        <v>0</v>
      </c>
      <c r="FC34" s="314">
        <f t="shared" si="16"/>
        <v>0</v>
      </c>
      <c r="FD34" s="314">
        <f t="shared" si="17"/>
        <v>0</v>
      </c>
      <c r="FE34" s="314">
        <f t="shared" si="18"/>
        <v>0</v>
      </c>
      <c r="FF34" s="314">
        <f t="shared" si="19"/>
        <v>0</v>
      </c>
      <c r="FG34" s="314">
        <f t="shared" si="20"/>
        <v>0</v>
      </c>
      <c r="FH34" s="314">
        <f t="shared" si="21"/>
        <v>0</v>
      </c>
      <c r="FI34" s="314">
        <f t="shared" si="22"/>
        <v>0</v>
      </c>
      <c r="FJ34" s="112">
        <f t="shared" si="23"/>
        <v>0</v>
      </c>
      <c r="FK34" s="112">
        <f t="shared" si="24"/>
        <v>0</v>
      </c>
      <c r="FL34" s="112">
        <f t="shared" si="25"/>
        <v>0</v>
      </c>
      <c r="FM34" s="112">
        <f t="shared" si="26"/>
        <v>0</v>
      </c>
      <c r="FN34" s="112">
        <f t="shared" si="27"/>
        <v>0</v>
      </c>
      <c r="FO34" s="112">
        <f t="shared" si="28"/>
        <v>0</v>
      </c>
      <c r="FP34" s="112">
        <f t="shared" si="29"/>
        <v>0</v>
      </c>
      <c r="FQ34" s="112">
        <f t="shared" si="30"/>
        <v>0</v>
      </c>
      <c r="FR34" s="112">
        <f t="shared" si="31"/>
        <v>0</v>
      </c>
      <c r="FS34" s="112">
        <f t="shared" si="32"/>
        <v>0</v>
      </c>
      <c r="FT34" s="292"/>
      <c r="FU34" s="293"/>
      <c r="FV34" s="293"/>
      <c r="FW34" s="293"/>
      <c r="FX34" s="292"/>
      <c r="FY34" s="259">
        <f t="shared" si="110"/>
        <v>0</v>
      </c>
      <c r="FZ34" s="259">
        <f t="shared" si="111"/>
        <v>0</v>
      </c>
      <c r="GA34" s="309">
        <f t="shared" si="112"/>
        <v>0</v>
      </c>
      <c r="GB34" s="99">
        <f t="shared" si="33"/>
        <v>0</v>
      </c>
      <c r="GC34" s="99">
        <f t="shared" si="34"/>
        <v>0</v>
      </c>
      <c r="GD34" s="99">
        <f t="shared" si="35"/>
        <v>0</v>
      </c>
      <c r="GE34" s="99">
        <f t="shared" si="36"/>
        <v>0</v>
      </c>
      <c r="GF34" s="99">
        <f t="shared" si="37"/>
        <v>0</v>
      </c>
      <c r="GG34" s="99">
        <f t="shared" si="38"/>
        <v>0</v>
      </c>
      <c r="GH34" s="99">
        <f t="shared" si="39"/>
        <v>0</v>
      </c>
      <c r="GI34" s="99">
        <f t="shared" si="40"/>
        <v>0</v>
      </c>
      <c r="GJ34" s="99">
        <f t="shared" si="41"/>
        <v>0</v>
      </c>
      <c r="GK34" s="99">
        <f t="shared" si="42"/>
        <v>0</v>
      </c>
      <c r="GL34" s="116">
        <f t="shared" si="113"/>
        <v>0</v>
      </c>
      <c r="GM34" s="116">
        <f t="shared" si="114"/>
        <v>0</v>
      </c>
      <c r="GN34" s="116">
        <f t="shared" si="115"/>
        <v>0</v>
      </c>
      <c r="GO34" s="116">
        <f t="shared" si="116"/>
        <v>0</v>
      </c>
      <c r="GP34" s="116">
        <f t="shared" si="117"/>
        <v>0</v>
      </c>
      <c r="GQ34" s="116">
        <f t="shared" si="118"/>
        <v>0</v>
      </c>
      <c r="GR34" s="116">
        <f t="shared" si="119"/>
        <v>0</v>
      </c>
      <c r="GS34" s="116">
        <f t="shared" si="120"/>
        <v>0</v>
      </c>
      <c r="GT34" s="116">
        <f t="shared" si="121"/>
        <v>0</v>
      </c>
      <c r="GU34" s="116">
        <f t="shared" si="122"/>
        <v>0</v>
      </c>
      <c r="GV34" s="116">
        <f t="shared" si="123"/>
        <v>0</v>
      </c>
      <c r="GW34" s="116">
        <f t="shared" si="124"/>
        <v>0</v>
      </c>
      <c r="GX34" s="116">
        <f t="shared" si="125"/>
        <v>0</v>
      </c>
      <c r="GY34" s="116">
        <f t="shared" si="126"/>
        <v>0</v>
      </c>
      <c r="GZ34" s="116">
        <f t="shared" si="127"/>
        <v>0</v>
      </c>
      <c r="HA34" s="116">
        <f t="shared" si="128"/>
        <v>0</v>
      </c>
      <c r="HB34" s="116">
        <f t="shared" si="129"/>
        <v>0</v>
      </c>
      <c r="HC34" s="116">
        <f t="shared" si="130"/>
        <v>0</v>
      </c>
      <c r="HD34" s="116">
        <f t="shared" si="131"/>
        <v>0</v>
      </c>
      <c r="HE34" s="116">
        <f t="shared" si="132"/>
        <v>0</v>
      </c>
      <c r="HF34" s="116">
        <f t="shared" si="133"/>
        <v>0</v>
      </c>
      <c r="HG34" s="258"/>
      <c r="HH34" s="258"/>
      <c r="HI34" s="260">
        <f t="shared" si="134"/>
        <v>0</v>
      </c>
      <c r="HJ34" s="240"/>
      <c r="HK34" s="242"/>
      <c r="HL34" s="241">
        <f t="shared" si="135"/>
        <v>0</v>
      </c>
      <c r="HM34" s="243">
        <f t="shared" si="136"/>
        <v>0</v>
      </c>
      <c r="HN34" s="243">
        <f t="shared" si="137"/>
        <v>0</v>
      </c>
      <c r="HO34" s="247">
        <f t="shared" si="138"/>
        <v>0</v>
      </c>
      <c r="HP34" s="261">
        <f t="shared" si="139"/>
        <v>0</v>
      </c>
      <c r="HQ34" s="43"/>
      <c r="HR34" s="250"/>
      <c r="HS34" s="301"/>
      <c r="HT34" s="301"/>
      <c r="HU34" s="316">
        <f t="shared" si="140"/>
        <v>0</v>
      </c>
      <c r="HV34" s="317">
        <f t="shared" si="141"/>
        <v>0</v>
      </c>
      <c r="HW34" s="318"/>
      <c r="HX34" s="319"/>
      <c r="HY34" s="319"/>
      <c r="HZ34" s="320" t="str">
        <f t="shared" si="142"/>
        <v/>
      </c>
      <c r="IA34" s="321">
        <f>IF(OR(AND(1&lt;=HZ34,HZ34&lt;=3),HZ34=6),VLOOKUP(HZ34,'（様式１号）３整理番号表'!$J$5:$K$59,2,FALSE),0)</f>
        <v>0</v>
      </c>
      <c r="IB34" s="321">
        <f>IF(OR(HZ34=4,HZ34=7),VLOOKUP(HZ34,'（様式１号）３整理番号表'!$J$5:$K$59,2,FALSE),0)</f>
        <v>0</v>
      </c>
      <c r="IC34" s="321">
        <f>IF(HZ34=5,VLOOKUP(HZ34,'（様式１号）３整理番号表'!$J$5:$K$59,2,FALSE),0)</f>
        <v>0</v>
      </c>
      <c r="ID34" s="321">
        <f>IF(AND(8&lt;=HZ34,HZ34&lt;=13),VLOOKUP(HZ34,'（様式１号）３整理番号表'!$J$5:$K$59,2,FALSE),0)</f>
        <v>0</v>
      </c>
      <c r="IE34" s="320">
        <f t="shared" si="143"/>
        <v>0</v>
      </c>
      <c r="IF34" s="320">
        <f t="shared" si="144"/>
        <v>0</v>
      </c>
      <c r="IG34" s="320">
        <f t="shared" si="145"/>
        <v>0</v>
      </c>
      <c r="IH34" s="320">
        <f t="shared" si="146"/>
        <v>0</v>
      </c>
      <c r="II34" s="320">
        <f t="shared" si="147"/>
        <v>0</v>
      </c>
      <c r="IJ34" s="320">
        <f t="shared" si="148"/>
        <v>0</v>
      </c>
      <c r="IK34" s="320">
        <f t="shared" si="149"/>
        <v>0</v>
      </c>
      <c r="IL34" s="320">
        <f t="shared" si="150"/>
        <v>0</v>
      </c>
      <c r="IM34" s="320">
        <f t="shared" si="151"/>
        <v>0</v>
      </c>
      <c r="IN34" s="320">
        <f t="shared" si="152"/>
        <v>0</v>
      </c>
      <c r="IO34" s="320">
        <f t="shared" si="153"/>
        <v>0</v>
      </c>
      <c r="IP34" s="320">
        <f t="shared" si="154"/>
        <v>0</v>
      </c>
      <c r="IQ34" s="320">
        <f t="shared" si="155"/>
        <v>0</v>
      </c>
      <c r="IR34" s="320">
        <f t="shared" si="156"/>
        <v>0</v>
      </c>
      <c r="IS34" s="320">
        <f t="shared" si="157"/>
        <v>0</v>
      </c>
      <c r="IT34" s="320">
        <f t="shared" si="158"/>
        <v>0</v>
      </c>
      <c r="IU34" s="320">
        <f t="shared" si="159"/>
        <v>0</v>
      </c>
      <c r="IV34" s="43"/>
      <c r="IW34" s="43"/>
      <c r="IX34" s="249"/>
      <c r="IY34" s="92">
        <f t="shared" si="160"/>
        <v>0</v>
      </c>
      <c r="IZ34" s="93" t="e">
        <f>VLOOKUP(IY34,'（様式１号）３整理番号表'!$B$6:$H$12,2,FALSE)</f>
        <v>#N/A</v>
      </c>
      <c r="JA34" s="91">
        <f t="shared" si="161"/>
        <v>0</v>
      </c>
      <c r="JB34" s="91">
        <f t="shared" si="162"/>
        <v>0</v>
      </c>
      <c r="JC34" s="91">
        <f t="shared" si="163"/>
        <v>0</v>
      </c>
      <c r="JD34" s="91">
        <f t="shared" si="164"/>
        <v>0</v>
      </c>
      <c r="JE34" s="91">
        <f t="shared" si="165"/>
        <v>0</v>
      </c>
      <c r="JF34" s="91">
        <f t="shared" si="166"/>
        <v>0</v>
      </c>
      <c r="JG34" s="91">
        <f t="shared" si="167"/>
        <v>0</v>
      </c>
      <c r="JH34" s="91" t="str">
        <f t="shared" si="168"/>
        <v>○</v>
      </c>
      <c r="JI34" s="301" cm="1">
        <f t="array" ref="JI34">IF($KP34=1,INDEX($BS34:$CP34,1,MATCH("Ⅰ⑤",$BS34:$CP34,0)+2),0)</f>
        <v>0</v>
      </c>
      <c r="JJ34" s="301" cm="1">
        <f t="array" ref="JJ34">IF($KP34=1,INDEX($BS34:$CP34,1,MATCH("Ⅰ⑤",$BS34:$CP34,0)+5),0)</f>
        <v>0</v>
      </c>
      <c r="JK34" s="117" t="str">
        <f t="shared" si="169"/>
        <v/>
      </c>
      <c r="JL34" s="117" t="str">
        <f t="shared" si="170"/>
        <v/>
      </c>
      <c r="JM34" s="118">
        <f t="shared" si="171"/>
        <v>0</v>
      </c>
      <c r="JN34" s="91" t="str">
        <f t="shared" si="172"/>
        <v/>
      </c>
      <c r="JO34" s="119" cm="1">
        <f t="array" ref="JO34">IF(KT34=1,INDEX($BK34:$CP34,1,MATCH("Ⅰ⑥",$BK34:$CP34,0)+7),0)</f>
        <v>0</v>
      </c>
      <c r="JP34" s="118">
        <f t="shared" si="173"/>
        <v>0</v>
      </c>
      <c r="JQ34" s="91">
        <f t="shared" si="174"/>
        <v>0</v>
      </c>
      <c r="JR34" s="90">
        <f t="shared" si="175"/>
        <v>0</v>
      </c>
      <c r="JS34" s="91">
        <f t="shared" si="176"/>
        <v>0</v>
      </c>
      <c r="JT34" s="91">
        <f t="shared" si="177"/>
        <v>0</v>
      </c>
      <c r="JU34" s="91">
        <f t="shared" si="178"/>
        <v>0</v>
      </c>
      <c r="JV34" s="91">
        <f t="shared" si="179"/>
        <v>0</v>
      </c>
      <c r="JW34" s="91">
        <f t="shared" si="180"/>
        <v>0</v>
      </c>
      <c r="JX34" s="91">
        <f t="shared" si="181"/>
        <v>0</v>
      </c>
      <c r="JY34" s="91">
        <f t="shared" si="182"/>
        <v>0</v>
      </c>
      <c r="JZ34" s="91">
        <f t="shared" si="183"/>
        <v>0</v>
      </c>
      <c r="KA34" s="91">
        <f t="shared" si="184"/>
        <v>0</v>
      </c>
      <c r="KB34" s="120">
        <f t="shared" si="185"/>
        <v>0</v>
      </c>
      <c r="KC34" s="121">
        <f t="shared" si="186"/>
        <v>0</v>
      </c>
      <c r="KD34" s="122" t="str">
        <f t="shared" si="187"/>
        <v/>
      </c>
      <c r="KE34" s="122" t="e">
        <f t="shared" si="188"/>
        <v>#VALUE!</v>
      </c>
      <c r="KF34" s="121">
        <f t="shared" si="189"/>
        <v>0</v>
      </c>
      <c r="KG34" s="121">
        <f t="shared" si="190"/>
        <v>0</v>
      </c>
      <c r="KH34" s="123" t="e">
        <f t="shared" si="191"/>
        <v>#VALUE!</v>
      </c>
      <c r="KI34" s="91" t="e">
        <f t="shared" si="192"/>
        <v>#VALUE!</v>
      </c>
      <c r="KJ34" s="122">
        <f t="shared" si="193"/>
        <v>0</v>
      </c>
      <c r="KK34" s="122">
        <f>IF(I34=1,SUMIFS($AN$10:$AN$330,$E$10:$E$330,E34),0)</f>
        <v>0</v>
      </c>
      <c r="KL34" s="91">
        <f t="shared" si="194"/>
        <v>0</v>
      </c>
      <c r="KM34" s="175" t="e">
        <f t="shared" si="195"/>
        <v>#VALUE!</v>
      </c>
      <c r="KN34" s="56"/>
      <c r="KO34" s="177">
        <f t="shared" si="209"/>
        <v>0</v>
      </c>
      <c r="KP34" s="91">
        <f t="shared" si="209"/>
        <v>0</v>
      </c>
      <c r="KQ34" s="91">
        <f t="shared" si="209"/>
        <v>0</v>
      </c>
      <c r="KR34" s="91">
        <f t="shared" si="209"/>
        <v>0</v>
      </c>
      <c r="KS34" s="91">
        <f t="shared" si="209"/>
        <v>0</v>
      </c>
      <c r="KT34" s="91">
        <f t="shared" si="209"/>
        <v>0</v>
      </c>
      <c r="KU34" s="91">
        <f t="shared" si="209"/>
        <v>0</v>
      </c>
      <c r="KV34" s="91">
        <f t="shared" si="209"/>
        <v>0</v>
      </c>
      <c r="KW34" s="91">
        <f t="shared" si="208"/>
        <v>0</v>
      </c>
      <c r="KX34" s="91">
        <f t="shared" si="208"/>
        <v>0</v>
      </c>
      <c r="KY34" s="91">
        <f t="shared" si="208"/>
        <v>0</v>
      </c>
      <c r="KZ34" s="91">
        <f t="shared" si="208"/>
        <v>0</v>
      </c>
      <c r="LA34" s="175">
        <f t="shared" si="208"/>
        <v>0</v>
      </c>
      <c r="LB34" s="43"/>
      <c r="LC34" s="177">
        <f t="shared" si="197"/>
        <v>0</v>
      </c>
      <c r="LD34" s="91">
        <f t="shared" si="198"/>
        <v>0</v>
      </c>
      <c r="LE34" s="91">
        <f t="shared" si="199"/>
        <v>0</v>
      </c>
      <c r="LF34" s="91">
        <f t="shared" si="200"/>
        <v>0</v>
      </c>
      <c r="LG34" s="91">
        <f t="shared" si="201"/>
        <v>0</v>
      </c>
      <c r="LH34" s="91">
        <f t="shared" si="202"/>
        <v>0</v>
      </c>
      <c r="LI34" s="91">
        <f t="shared" si="203"/>
        <v>0</v>
      </c>
      <c r="LJ34" s="91">
        <f t="shared" si="204"/>
        <v>0</v>
      </c>
      <c r="LK34" s="91">
        <f t="shared" si="205"/>
        <v>0</v>
      </c>
      <c r="LL34" s="91">
        <f t="shared" si="206"/>
        <v>0</v>
      </c>
      <c r="LM34" s="175">
        <f t="shared" si="207"/>
        <v>0</v>
      </c>
    </row>
    <row r="35" spans="1:325" s="20" customFormat="1" ht="24" customHeight="1">
      <c r="A35" s="43">
        <f t="shared" si="60"/>
        <v>0</v>
      </c>
      <c r="B35" s="43">
        <f t="shared" si="61"/>
        <v>0</v>
      </c>
      <c r="C35" s="43">
        <f t="shared" si="62"/>
        <v>0</v>
      </c>
      <c r="D35" s="43">
        <f t="shared" si="63"/>
        <v>0</v>
      </c>
      <c r="E35" s="43">
        <f t="shared" si="64"/>
        <v>0</v>
      </c>
      <c r="F35" s="43">
        <f t="shared" si="1"/>
        <v>0</v>
      </c>
      <c r="G35" s="43">
        <f t="shared" si="65"/>
        <v>0</v>
      </c>
      <c r="H35" s="43">
        <f t="shared" si="66"/>
        <v>0</v>
      </c>
      <c r="I35" s="43">
        <f t="shared" si="67"/>
        <v>0</v>
      </c>
      <c r="J35" s="43">
        <f t="shared" si="2"/>
        <v>0</v>
      </c>
      <c r="K35" s="86">
        <f t="shared" si="68"/>
        <v>0</v>
      </c>
      <c r="L35" s="206"/>
      <c r="M35" s="205"/>
      <c r="N35" s="207"/>
      <c r="O35" s="306"/>
      <c r="P35" s="224"/>
      <c r="Q35" s="250"/>
      <c r="R35" s="250"/>
      <c r="S35" s="225"/>
      <c r="T35" s="225"/>
      <c r="U35" s="109"/>
      <c r="V35" s="89"/>
      <c r="W35" s="196">
        <f>IF(I35=1,IF(P35=1,IF(OR((AND(OR(T35=1,T35=2,8&lt;=T35,T35&lt;=14),HT35&gt;=20)),(AND(OR(T35=3,T35=6),HT35&gt;=5)),(AND(T35=5,HT35&gt;=3)),(AND(OR(T35=4,T35=7),HT35&gt;=1))),1,0),0),IF(E35&gt;=1,SUMIFS(W$10:W$328,E$10:E$328,E35,I$10:I$328,1),0))</f>
        <v>0</v>
      </c>
      <c r="X35" s="226"/>
      <c r="Y35" s="187"/>
      <c r="Z35" s="99">
        <f t="shared" si="69"/>
        <v>0</v>
      </c>
      <c r="AA35" s="99">
        <f t="shared" si="70"/>
        <v>0</v>
      </c>
      <c r="AB35" s="263">
        <f t="shared" si="71"/>
        <v>0</v>
      </c>
      <c r="AC35" s="265"/>
      <c r="AD35" s="91"/>
      <c r="AE35" s="89"/>
      <c r="AF35" s="251"/>
      <c r="AG35" s="252"/>
      <c r="AH35" s="120"/>
      <c r="AI35" s="253"/>
      <c r="AJ35" s="231"/>
      <c r="AK35" s="229"/>
      <c r="AL35" s="185"/>
      <c r="AM35" s="254"/>
      <c r="AN35" s="201">
        <f t="shared" si="5"/>
        <v>0</v>
      </c>
      <c r="AO35" s="255"/>
      <c r="AP35" s="201">
        <f t="shared" si="6"/>
        <v>0</v>
      </c>
      <c r="AQ35" s="255"/>
      <c r="AR35" s="255"/>
      <c r="AS35" s="183"/>
      <c r="AT35" s="100" t="str">
        <f t="shared" si="7"/>
        <v/>
      </c>
      <c r="AU35" s="184" t="str">
        <f t="shared" si="8"/>
        <v/>
      </c>
      <c r="AV35" s="185"/>
      <c r="AW35" s="234"/>
      <c r="AX35" s="272"/>
      <c r="AY35" s="101"/>
      <c r="AZ35" s="102">
        <f t="shared" si="9"/>
        <v>0</v>
      </c>
      <c r="BA35" s="102">
        <f t="shared" si="10"/>
        <v>0</v>
      </c>
      <c r="BB35" s="116" t="str">
        <f t="shared" si="11"/>
        <v/>
      </c>
      <c r="BC35" s="103"/>
      <c r="BD35" s="256"/>
      <c r="BE35" s="256"/>
      <c r="BF35" s="256"/>
      <c r="BG35" s="256"/>
      <c r="BH35" s="104" t="str">
        <f>IF(BB35&lt;&gt;"",VLOOKUP(BB35,'（様式１号）３整理番号表'!$U$4:$W$17,3,FALSE),"")</f>
        <v/>
      </c>
      <c r="BI35" s="238">
        <f t="shared" si="72"/>
        <v>0</v>
      </c>
      <c r="BJ35" s="256">
        <f t="shared" si="73"/>
        <v>0</v>
      </c>
      <c r="BK35" s="105"/>
      <c r="BL35" s="103"/>
      <c r="BM35" s="256"/>
      <c r="BN35" s="256"/>
      <c r="BO35" s="256"/>
      <c r="BP35" s="256"/>
      <c r="BQ35" s="104" t="str">
        <f>IF(BK35&lt;&gt;"",VLOOKUP(BK35,'（様式１号）３整理番号表'!$U$4:$W$12,3,FALSE),"")</f>
        <v/>
      </c>
      <c r="BR35" s="238">
        <f t="shared" si="74"/>
        <v>0</v>
      </c>
      <c r="BS35" s="105"/>
      <c r="BT35" s="103"/>
      <c r="BU35" s="256"/>
      <c r="BV35" s="256"/>
      <c r="BW35" s="256"/>
      <c r="BX35" s="256"/>
      <c r="BY35" s="104" t="str">
        <f>IF(BS35&lt;&gt;"",VLOOKUP(BS35,'（様式１号）３整理番号表'!$U$4:$W$12,3,FALSE),"")</f>
        <v/>
      </c>
      <c r="BZ35" s="238">
        <f t="shared" si="75"/>
        <v>0</v>
      </c>
      <c r="CA35" s="105"/>
      <c r="CB35" s="103"/>
      <c r="CC35" s="275"/>
      <c r="CD35" s="275"/>
      <c r="CE35" s="275"/>
      <c r="CF35" s="275"/>
      <c r="CG35" s="104" t="str">
        <f>IF(CA35&lt;&gt;"",VLOOKUP(CA35,'（様式１号）３整理番号表'!$U$4:$W$12,3,FALSE),"")</f>
        <v/>
      </c>
      <c r="CH35" s="202">
        <f t="shared" si="76"/>
        <v>0</v>
      </c>
      <c r="CI35" s="105"/>
      <c r="CJ35" s="103"/>
      <c r="CK35" s="235"/>
      <c r="CL35" s="235"/>
      <c r="CM35" s="235"/>
      <c r="CN35" s="235"/>
      <c r="CO35" s="104" t="str">
        <f>IF(CI35&lt;&gt;"",VLOOKUP(CI35,'（様式１号）３整理番号表'!$U$4:$W$12,3,FALSE),"")</f>
        <v/>
      </c>
      <c r="CP35" s="202">
        <f t="shared" si="77"/>
        <v>0</v>
      </c>
      <c r="CQ35" s="116">
        <f t="shared" si="78"/>
        <v>0</v>
      </c>
      <c r="CR35" s="116">
        <f t="shared" si="79"/>
        <v>0</v>
      </c>
      <c r="CS35" s="116">
        <f t="shared" si="80"/>
        <v>0</v>
      </c>
      <c r="CT35" s="116">
        <f t="shared" si="81"/>
        <v>0</v>
      </c>
      <c r="CU35" s="116">
        <f t="shared" si="82"/>
        <v>0</v>
      </c>
      <c r="CV35" s="116">
        <f t="shared" si="83"/>
        <v>0</v>
      </c>
      <c r="CW35" s="116">
        <f t="shared" si="84"/>
        <v>0</v>
      </c>
      <c r="CX35" s="116">
        <f t="shared" si="85"/>
        <v>0</v>
      </c>
      <c r="CY35" s="116">
        <f t="shared" si="86"/>
        <v>0</v>
      </c>
      <c r="CZ35" s="116">
        <f t="shared" si="87"/>
        <v>0</v>
      </c>
      <c r="DA35" s="116">
        <f t="shared" si="88"/>
        <v>0</v>
      </c>
      <c r="DB35" s="116">
        <f t="shared" si="89"/>
        <v>0</v>
      </c>
      <c r="DC35" s="190"/>
      <c r="DD35" s="190" t="s">
        <v>40</v>
      </c>
      <c r="DE35" s="190" t="s">
        <v>40</v>
      </c>
      <c r="DF35" s="190" t="s">
        <v>40</v>
      </c>
      <c r="DG35" s="190"/>
      <c r="DH35" s="236">
        <f t="shared" si="90"/>
        <v>0</v>
      </c>
      <c r="DI35" s="236">
        <f t="shared" si="91"/>
        <v>0</v>
      </c>
      <c r="DJ35" s="236">
        <f t="shared" si="92"/>
        <v>0</v>
      </c>
      <c r="DK35" s="236">
        <f t="shared" si="93"/>
        <v>0</v>
      </c>
      <c r="DL35" s="236">
        <f t="shared" si="94"/>
        <v>0</v>
      </c>
      <c r="DM35" s="236">
        <f t="shared" si="95"/>
        <v>0</v>
      </c>
      <c r="DN35" s="236">
        <f t="shared" si="96"/>
        <v>0</v>
      </c>
      <c r="DO35" s="236">
        <f t="shared" si="97"/>
        <v>0</v>
      </c>
      <c r="DP35" s="191">
        <f t="shared" si="98"/>
        <v>0</v>
      </c>
      <c r="DQ35" s="191">
        <f t="shared" si="99"/>
        <v>0</v>
      </c>
      <c r="DR35" s="89"/>
      <c r="DS35" s="89"/>
      <c r="DT35" s="89"/>
      <c r="DU35" s="89"/>
      <c r="DV35" s="89"/>
      <c r="DW35" s="89"/>
      <c r="DX35" s="89"/>
      <c r="DY35" s="89"/>
      <c r="DZ35" s="89"/>
      <c r="EA35" s="257"/>
      <c r="EB35" s="89"/>
      <c r="EC35" s="89"/>
      <c r="ED35" s="89"/>
      <c r="EE35" s="89"/>
      <c r="EF35" s="89"/>
      <c r="EG35" s="89"/>
      <c r="EH35" s="287"/>
      <c r="EI35" s="287"/>
      <c r="EJ35" s="238">
        <f t="shared" si="100"/>
        <v>0</v>
      </c>
      <c r="EK35" s="239">
        <f t="shared" si="101"/>
        <v>0</v>
      </c>
      <c r="EL35" s="287"/>
      <c r="EM35" s="287"/>
      <c r="EN35" s="238">
        <f t="shared" si="102"/>
        <v>0</v>
      </c>
      <c r="EO35" s="287"/>
      <c r="EP35" s="287"/>
      <c r="EQ35" s="238">
        <f t="shared" si="103"/>
        <v>0</v>
      </c>
      <c r="ER35" s="239">
        <f t="shared" si="104"/>
        <v>0</v>
      </c>
      <c r="ES35" s="240"/>
      <c r="ET35" s="241">
        <f t="shared" si="105"/>
        <v>0</v>
      </c>
      <c r="EU35" s="242"/>
      <c r="EV35" s="243">
        <f t="shared" si="106"/>
        <v>0</v>
      </c>
      <c r="EW35" s="243">
        <f t="shared" si="107"/>
        <v>0</v>
      </c>
      <c r="EX35" s="243">
        <f t="shared" si="108"/>
        <v>0</v>
      </c>
      <c r="EY35" s="312">
        <f t="shared" si="109"/>
        <v>0</v>
      </c>
      <c r="EZ35" s="314">
        <f t="shared" si="13"/>
        <v>0</v>
      </c>
      <c r="FA35" s="314">
        <f t="shared" si="14"/>
        <v>0</v>
      </c>
      <c r="FB35" s="314">
        <f t="shared" si="15"/>
        <v>0</v>
      </c>
      <c r="FC35" s="314">
        <f t="shared" si="16"/>
        <v>0</v>
      </c>
      <c r="FD35" s="314">
        <f t="shared" si="17"/>
        <v>0</v>
      </c>
      <c r="FE35" s="314">
        <f t="shared" si="18"/>
        <v>0</v>
      </c>
      <c r="FF35" s="314">
        <f t="shared" si="19"/>
        <v>0</v>
      </c>
      <c r="FG35" s="314">
        <f t="shared" si="20"/>
        <v>0</v>
      </c>
      <c r="FH35" s="314">
        <f t="shared" si="21"/>
        <v>0</v>
      </c>
      <c r="FI35" s="314">
        <f t="shared" si="22"/>
        <v>0</v>
      </c>
      <c r="FJ35" s="112">
        <f t="shared" si="23"/>
        <v>0</v>
      </c>
      <c r="FK35" s="112">
        <f t="shared" si="24"/>
        <v>0</v>
      </c>
      <c r="FL35" s="112">
        <f t="shared" si="25"/>
        <v>0</v>
      </c>
      <c r="FM35" s="112">
        <f t="shared" si="26"/>
        <v>0</v>
      </c>
      <c r="FN35" s="112">
        <f t="shared" si="27"/>
        <v>0</v>
      </c>
      <c r="FO35" s="112">
        <f t="shared" si="28"/>
        <v>0</v>
      </c>
      <c r="FP35" s="112">
        <f t="shared" si="29"/>
        <v>0</v>
      </c>
      <c r="FQ35" s="112">
        <f t="shared" si="30"/>
        <v>0</v>
      </c>
      <c r="FR35" s="112">
        <f t="shared" si="31"/>
        <v>0</v>
      </c>
      <c r="FS35" s="112">
        <f t="shared" si="32"/>
        <v>0</v>
      </c>
      <c r="FT35" s="292"/>
      <c r="FU35" s="293"/>
      <c r="FV35" s="293"/>
      <c r="FW35" s="293"/>
      <c r="FX35" s="292"/>
      <c r="FY35" s="259">
        <f t="shared" si="110"/>
        <v>0</v>
      </c>
      <c r="FZ35" s="259">
        <f t="shared" si="111"/>
        <v>0</v>
      </c>
      <c r="GA35" s="309">
        <f t="shared" si="112"/>
        <v>0</v>
      </c>
      <c r="GB35" s="99">
        <f t="shared" si="33"/>
        <v>0</v>
      </c>
      <c r="GC35" s="99">
        <f t="shared" si="34"/>
        <v>0</v>
      </c>
      <c r="GD35" s="99">
        <f t="shared" si="35"/>
        <v>0</v>
      </c>
      <c r="GE35" s="99">
        <f t="shared" si="36"/>
        <v>0</v>
      </c>
      <c r="GF35" s="99">
        <f t="shared" si="37"/>
        <v>0</v>
      </c>
      <c r="GG35" s="99">
        <f t="shared" si="38"/>
        <v>0</v>
      </c>
      <c r="GH35" s="99">
        <f t="shared" si="39"/>
        <v>0</v>
      </c>
      <c r="GI35" s="99">
        <f t="shared" si="40"/>
        <v>0</v>
      </c>
      <c r="GJ35" s="99">
        <f t="shared" si="41"/>
        <v>0</v>
      </c>
      <c r="GK35" s="99">
        <f t="shared" si="42"/>
        <v>0</v>
      </c>
      <c r="GL35" s="116">
        <f t="shared" si="113"/>
        <v>0</v>
      </c>
      <c r="GM35" s="116">
        <f t="shared" si="114"/>
        <v>0</v>
      </c>
      <c r="GN35" s="116">
        <f t="shared" si="115"/>
        <v>0</v>
      </c>
      <c r="GO35" s="116">
        <f t="shared" si="116"/>
        <v>0</v>
      </c>
      <c r="GP35" s="116">
        <f t="shared" si="117"/>
        <v>0</v>
      </c>
      <c r="GQ35" s="116">
        <f t="shared" si="118"/>
        <v>0</v>
      </c>
      <c r="GR35" s="116">
        <f t="shared" si="119"/>
        <v>0</v>
      </c>
      <c r="GS35" s="116">
        <f t="shared" si="120"/>
        <v>0</v>
      </c>
      <c r="GT35" s="116">
        <f t="shared" si="121"/>
        <v>0</v>
      </c>
      <c r="GU35" s="116">
        <f t="shared" si="122"/>
        <v>0</v>
      </c>
      <c r="GV35" s="116">
        <f t="shared" si="123"/>
        <v>0</v>
      </c>
      <c r="GW35" s="116">
        <f t="shared" si="124"/>
        <v>0</v>
      </c>
      <c r="GX35" s="116">
        <f t="shared" si="125"/>
        <v>0</v>
      </c>
      <c r="GY35" s="116">
        <f t="shared" si="126"/>
        <v>0</v>
      </c>
      <c r="GZ35" s="116">
        <f t="shared" si="127"/>
        <v>0</v>
      </c>
      <c r="HA35" s="116">
        <f t="shared" si="128"/>
        <v>0</v>
      </c>
      <c r="HB35" s="116">
        <f t="shared" si="129"/>
        <v>0</v>
      </c>
      <c r="HC35" s="116">
        <f t="shared" si="130"/>
        <v>0</v>
      </c>
      <c r="HD35" s="116">
        <f t="shared" si="131"/>
        <v>0</v>
      </c>
      <c r="HE35" s="116">
        <f t="shared" si="132"/>
        <v>0</v>
      </c>
      <c r="HF35" s="116">
        <f t="shared" si="133"/>
        <v>0</v>
      </c>
      <c r="HG35" s="258"/>
      <c r="HH35" s="258"/>
      <c r="HI35" s="260">
        <f t="shared" si="134"/>
        <v>0</v>
      </c>
      <c r="HJ35" s="240"/>
      <c r="HK35" s="242"/>
      <c r="HL35" s="241">
        <f t="shared" si="135"/>
        <v>0</v>
      </c>
      <c r="HM35" s="243">
        <f t="shared" si="136"/>
        <v>0</v>
      </c>
      <c r="HN35" s="243">
        <f t="shared" si="137"/>
        <v>0</v>
      </c>
      <c r="HO35" s="247">
        <f t="shared" si="138"/>
        <v>0</v>
      </c>
      <c r="HP35" s="261">
        <f t="shared" si="139"/>
        <v>0</v>
      </c>
      <c r="HQ35" s="43"/>
      <c r="HR35" s="250"/>
      <c r="HS35" s="301"/>
      <c r="HT35" s="301"/>
      <c r="HU35" s="316">
        <f t="shared" si="140"/>
        <v>0</v>
      </c>
      <c r="HV35" s="317">
        <f t="shared" si="141"/>
        <v>0</v>
      </c>
      <c r="HW35" s="318"/>
      <c r="HX35" s="319"/>
      <c r="HY35" s="319"/>
      <c r="HZ35" s="320" t="str">
        <f t="shared" si="142"/>
        <v/>
      </c>
      <c r="IA35" s="321">
        <f>IF(OR(AND(1&lt;=HZ35,HZ35&lt;=3),HZ35=6),VLOOKUP(HZ35,'（様式１号）３整理番号表'!$J$5:$K$59,2,FALSE),0)</f>
        <v>0</v>
      </c>
      <c r="IB35" s="321">
        <f>IF(OR(HZ35=4,HZ35=7),VLOOKUP(HZ35,'（様式１号）３整理番号表'!$J$5:$K$59,2,FALSE),0)</f>
        <v>0</v>
      </c>
      <c r="IC35" s="321">
        <f>IF(HZ35=5,VLOOKUP(HZ35,'（様式１号）３整理番号表'!$J$5:$K$59,2,FALSE),0)</f>
        <v>0</v>
      </c>
      <c r="ID35" s="321">
        <f>IF(AND(8&lt;=HZ35,HZ35&lt;=13),VLOOKUP(HZ35,'（様式１号）３整理番号表'!$J$5:$K$59,2,FALSE),0)</f>
        <v>0</v>
      </c>
      <c r="IE35" s="320">
        <f t="shared" si="143"/>
        <v>0</v>
      </c>
      <c r="IF35" s="320">
        <f t="shared" si="144"/>
        <v>0</v>
      </c>
      <c r="IG35" s="320">
        <f t="shared" si="145"/>
        <v>0</v>
      </c>
      <c r="IH35" s="320">
        <f t="shared" si="146"/>
        <v>0</v>
      </c>
      <c r="II35" s="320">
        <f t="shared" si="147"/>
        <v>0</v>
      </c>
      <c r="IJ35" s="320">
        <f t="shared" si="148"/>
        <v>0</v>
      </c>
      <c r="IK35" s="320">
        <f t="shared" si="149"/>
        <v>0</v>
      </c>
      <c r="IL35" s="320">
        <f t="shared" si="150"/>
        <v>0</v>
      </c>
      <c r="IM35" s="320">
        <f t="shared" si="151"/>
        <v>0</v>
      </c>
      <c r="IN35" s="320">
        <f t="shared" si="152"/>
        <v>0</v>
      </c>
      <c r="IO35" s="320">
        <f t="shared" si="153"/>
        <v>0</v>
      </c>
      <c r="IP35" s="320">
        <f t="shared" si="154"/>
        <v>0</v>
      </c>
      <c r="IQ35" s="320">
        <f t="shared" si="155"/>
        <v>0</v>
      </c>
      <c r="IR35" s="320">
        <f t="shared" si="156"/>
        <v>0</v>
      </c>
      <c r="IS35" s="320">
        <f t="shared" si="157"/>
        <v>0</v>
      </c>
      <c r="IT35" s="320">
        <f t="shared" si="158"/>
        <v>0</v>
      </c>
      <c r="IU35" s="320">
        <f t="shared" si="159"/>
        <v>0</v>
      </c>
      <c r="IV35" s="43"/>
      <c r="IW35" s="43"/>
      <c r="IX35" s="249"/>
      <c r="IY35" s="92">
        <f t="shared" si="160"/>
        <v>0</v>
      </c>
      <c r="IZ35" s="93" t="e">
        <f>VLOOKUP(IY35,'（様式１号）３整理番号表'!$B$6:$H$12,2,FALSE)</f>
        <v>#N/A</v>
      </c>
      <c r="JA35" s="91">
        <f t="shared" si="161"/>
        <v>0</v>
      </c>
      <c r="JB35" s="91">
        <f t="shared" si="162"/>
        <v>0</v>
      </c>
      <c r="JC35" s="91">
        <f t="shared" si="163"/>
        <v>0</v>
      </c>
      <c r="JD35" s="91">
        <f t="shared" si="164"/>
        <v>0</v>
      </c>
      <c r="JE35" s="91">
        <f t="shared" si="165"/>
        <v>0</v>
      </c>
      <c r="JF35" s="91">
        <f t="shared" si="166"/>
        <v>0</v>
      </c>
      <c r="JG35" s="91">
        <f t="shared" si="167"/>
        <v>0</v>
      </c>
      <c r="JH35" s="91" t="str">
        <f t="shared" si="168"/>
        <v>○</v>
      </c>
      <c r="JI35" s="301" cm="1">
        <f t="array" ref="JI35">IF($KP35=1,INDEX($BS35:$CP35,1,MATCH("Ⅰ⑤",$BS35:$CP35,0)+2),0)</f>
        <v>0</v>
      </c>
      <c r="JJ35" s="301" cm="1">
        <f t="array" ref="JJ35">IF($KP35=1,INDEX($BS35:$CP35,1,MATCH("Ⅰ⑤",$BS35:$CP35,0)+5),0)</f>
        <v>0</v>
      </c>
      <c r="JK35" s="117" t="str">
        <f t="shared" si="169"/>
        <v/>
      </c>
      <c r="JL35" s="117" t="str">
        <f t="shared" si="170"/>
        <v/>
      </c>
      <c r="JM35" s="118">
        <f t="shared" si="171"/>
        <v>0</v>
      </c>
      <c r="JN35" s="91" t="str">
        <f t="shared" si="172"/>
        <v/>
      </c>
      <c r="JO35" s="119" cm="1">
        <f t="array" ref="JO35">IF(KT35=1,INDEX($BK35:$CP35,1,MATCH("Ⅰ⑥",$BK35:$CP35,0)+7),0)</f>
        <v>0</v>
      </c>
      <c r="JP35" s="118">
        <f t="shared" si="173"/>
        <v>0</v>
      </c>
      <c r="JQ35" s="91">
        <f t="shared" si="174"/>
        <v>0</v>
      </c>
      <c r="JR35" s="90">
        <f t="shared" si="175"/>
        <v>0</v>
      </c>
      <c r="JS35" s="91">
        <f t="shared" si="176"/>
        <v>0</v>
      </c>
      <c r="JT35" s="91">
        <f t="shared" si="177"/>
        <v>0</v>
      </c>
      <c r="JU35" s="91">
        <f t="shared" si="178"/>
        <v>0</v>
      </c>
      <c r="JV35" s="91">
        <f t="shared" si="179"/>
        <v>0</v>
      </c>
      <c r="JW35" s="91">
        <f t="shared" si="180"/>
        <v>0</v>
      </c>
      <c r="JX35" s="91">
        <f t="shared" si="181"/>
        <v>0</v>
      </c>
      <c r="JY35" s="91">
        <f t="shared" si="182"/>
        <v>0</v>
      </c>
      <c r="JZ35" s="91">
        <f t="shared" si="183"/>
        <v>0</v>
      </c>
      <c r="KA35" s="91">
        <f t="shared" si="184"/>
        <v>0</v>
      </c>
      <c r="KB35" s="120">
        <f t="shared" si="185"/>
        <v>0</v>
      </c>
      <c r="KC35" s="121">
        <f t="shared" si="186"/>
        <v>0</v>
      </c>
      <c r="KD35" s="122" t="str">
        <f t="shared" si="187"/>
        <v/>
      </c>
      <c r="KE35" s="122" t="e">
        <f t="shared" si="188"/>
        <v>#VALUE!</v>
      </c>
      <c r="KF35" s="121">
        <f t="shared" si="189"/>
        <v>0</v>
      </c>
      <c r="KG35" s="121">
        <f t="shared" si="190"/>
        <v>0</v>
      </c>
      <c r="KH35" s="123" t="e">
        <f t="shared" si="191"/>
        <v>#VALUE!</v>
      </c>
      <c r="KI35" s="91" t="e">
        <f t="shared" si="192"/>
        <v>#VALUE!</v>
      </c>
      <c r="KJ35" s="122">
        <f t="shared" si="193"/>
        <v>0</v>
      </c>
      <c r="KK35" s="122">
        <f>IF(I35=1,SUMIFS($AN$10:$AN$330,$E$10:$E$330,E35),0)</f>
        <v>0</v>
      </c>
      <c r="KL35" s="91">
        <f t="shared" si="194"/>
        <v>0</v>
      </c>
      <c r="KM35" s="175" t="e">
        <f t="shared" si="195"/>
        <v>#VALUE!</v>
      </c>
      <c r="KN35" s="56"/>
      <c r="KO35" s="177">
        <f t="shared" si="209"/>
        <v>0</v>
      </c>
      <c r="KP35" s="91">
        <f t="shared" si="209"/>
        <v>0</v>
      </c>
      <c r="KQ35" s="91">
        <f t="shared" si="209"/>
        <v>0</v>
      </c>
      <c r="KR35" s="91">
        <f t="shared" si="209"/>
        <v>0</v>
      </c>
      <c r="KS35" s="91">
        <f t="shared" si="209"/>
        <v>0</v>
      </c>
      <c r="KT35" s="91">
        <f t="shared" si="209"/>
        <v>0</v>
      </c>
      <c r="KU35" s="91">
        <f t="shared" si="209"/>
        <v>0</v>
      </c>
      <c r="KV35" s="91">
        <f t="shared" si="209"/>
        <v>0</v>
      </c>
      <c r="KW35" s="91">
        <f t="shared" si="208"/>
        <v>0</v>
      </c>
      <c r="KX35" s="91">
        <f t="shared" si="208"/>
        <v>0</v>
      </c>
      <c r="KY35" s="91">
        <f t="shared" si="208"/>
        <v>0</v>
      </c>
      <c r="KZ35" s="91">
        <f t="shared" si="208"/>
        <v>0</v>
      </c>
      <c r="LA35" s="175">
        <f t="shared" si="208"/>
        <v>0</v>
      </c>
      <c r="LB35" s="43"/>
      <c r="LC35" s="177">
        <f t="shared" si="197"/>
        <v>0</v>
      </c>
      <c r="LD35" s="91">
        <f t="shared" si="198"/>
        <v>0</v>
      </c>
      <c r="LE35" s="91">
        <f t="shared" si="199"/>
        <v>0</v>
      </c>
      <c r="LF35" s="91">
        <f t="shared" si="200"/>
        <v>0</v>
      </c>
      <c r="LG35" s="91">
        <f t="shared" si="201"/>
        <v>0</v>
      </c>
      <c r="LH35" s="91">
        <f t="shared" si="202"/>
        <v>0</v>
      </c>
      <c r="LI35" s="91">
        <f t="shared" si="203"/>
        <v>0</v>
      </c>
      <c r="LJ35" s="91">
        <f t="shared" si="204"/>
        <v>0</v>
      </c>
      <c r="LK35" s="91">
        <f t="shared" si="205"/>
        <v>0</v>
      </c>
      <c r="LL35" s="91">
        <f t="shared" si="206"/>
        <v>0</v>
      </c>
      <c r="LM35" s="175">
        <f t="shared" si="207"/>
        <v>0</v>
      </c>
    </row>
    <row r="36" spans="1:325" s="20" customFormat="1" ht="24" customHeight="1">
      <c r="A36" s="43">
        <f t="shared" si="60"/>
        <v>0</v>
      </c>
      <c r="B36" s="43">
        <f t="shared" si="61"/>
        <v>0</v>
      </c>
      <c r="C36" s="43">
        <f t="shared" si="62"/>
        <v>0</v>
      </c>
      <c r="D36" s="43">
        <f t="shared" si="63"/>
        <v>0</v>
      </c>
      <c r="E36" s="43">
        <f t="shared" si="64"/>
        <v>0</v>
      </c>
      <c r="F36" s="43">
        <f t="shared" si="1"/>
        <v>0</v>
      </c>
      <c r="G36" s="43">
        <f t="shared" si="65"/>
        <v>0</v>
      </c>
      <c r="H36" s="43">
        <f t="shared" si="66"/>
        <v>0</v>
      </c>
      <c r="I36" s="43">
        <f t="shared" si="67"/>
        <v>0</v>
      </c>
      <c r="J36" s="43">
        <f t="shared" si="2"/>
        <v>0</v>
      </c>
      <c r="K36" s="86">
        <f t="shared" si="68"/>
        <v>0</v>
      </c>
      <c r="L36" s="206"/>
      <c r="M36" s="205"/>
      <c r="N36" s="207"/>
      <c r="O36" s="306"/>
      <c r="P36" s="224"/>
      <c r="Q36" s="250"/>
      <c r="R36" s="250"/>
      <c r="S36" s="225"/>
      <c r="T36" s="225"/>
      <c r="U36" s="109"/>
      <c r="V36" s="89"/>
      <c r="W36" s="196">
        <f>IF(I36=1,IF(P36=1,IF(OR((AND(OR(T36=1,T36=2,8&lt;=T36,T36&lt;=14),HT36&gt;=20)),(AND(OR(T36=3,T36=6),HT36&gt;=5)),(AND(T36=5,HT36&gt;=3)),(AND(OR(T36=4,T36=7),HT36&gt;=1))),1,0),0),IF(E36&gt;=1,SUMIFS(W$10:W$328,E$10:E$328,E36,I$10:I$328,1),0))</f>
        <v>0</v>
      </c>
      <c r="X36" s="226"/>
      <c r="Y36" s="187"/>
      <c r="Z36" s="99">
        <f t="shared" si="69"/>
        <v>0</v>
      </c>
      <c r="AA36" s="99">
        <f t="shared" si="70"/>
        <v>0</v>
      </c>
      <c r="AB36" s="263">
        <f t="shared" si="71"/>
        <v>0</v>
      </c>
      <c r="AC36" s="265"/>
      <c r="AD36" s="91"/>
      <c r="AE36" s="89"/>
      <c r="AF36" s="251"/>
      <c r="AG36" s="252"/>
      <c r="AH36" s="120"/>
      <c r="AI36" s="253"/>
      <c r="AJ36" s="231"/>
      <c r="AK36" s="229"/>
      <c r="AL36" s="185"/>
      <c r="AM36" s="254"/>
      <c r="AN36" s="201">
        <f t="shared" si="5"/>
        <v>0</v>
      </c>
      <c r="AO36" s="255"/>
      <c r="AP36" s="201">
        <f t="shared" si="6"/>
        <v>0</v>
      </c>
      <c r="AQ36" s="255"/>
      <c r="AR36" s="255"/>
      <c r="AS36" s="183"/>
      <c r="AT36" s="100" t="str">
        <f t="shared" si="7"/>
        <v/>
      </c>
      <c r="AU36" s="184" t="str">
        <f t="shared" si="8"/>
        <v/>
      </c>
      <c r="AV36" s="185"/>
      <c r="AW36" s="234"/>
      <c r="AX36" s="272"/>
      <c r="AY36" s="101"/>
      <c r="AZ36" s="102">
        <f t="shared" si="9"/>
        <v>0</v>
      </c>
      <c r="BA36" s="102">
        <f t="shared" si="10"/>
        <v>0</v>
      </c>
      <c r="BB36" s="116" t="str">
        <f t="shared" si="11"/>
        <v/>
      </c>
      <c r="BC36" s="103"/>
      <c r="BD36" s="256"/>
      <c r="BE36" s="256"/>
      <c r="BF36" s="256"/>
      <c r="BG36" s="256"/>
      <c r="BH36" s="104" t="str">
        <f>IF(BB36&lt;&gt;"",VLOOKUP(BB36,'（様式１号）３整理番号表'!$U$4:$W$17,3,FALSE),"")</f>
        <v/>
      </c>
      <c r="BI36" s="238">
        <f t="shared" si="72"/>
        <v>0</v>
      </c>
      <c r="BJ36" s="256">
        <f t="shared" si="73"/>
        <v>0</v>
      </c>
      <c r="BK36" s="105"/>
      <c r="BL36" s="103"/>
      <c r="BM36" s="256"/>
      <c r="BN36" s="256"/>
      <c r="BO36" s="256"/>
      <c r="BP36" s="256"/>
      <c r="BQ36" s="104" t="str">
        <f>IF(BK36&lt;&gt;"",VLOOKUP(BK36,'（様式１号）３整理番号表'!$U$4:$W$12,3,FALSE),"")</f>
        <v/>
      </c>
      <c r="BR36" s="238">
        <f t="shared" si="74"/>
        <v>0</v>
      </c>
      <c r="BS36" s="105"/>
      <c r="BT36" s="103"/>
      <c r="BU36" s="256"/>
      <c r="BV36" s="256"/>
      <c r="BW36" s="256"/>
      <c r="BX36" s="256"/>
      <c r="BY36" s="104" t="str">
        <f>IF(BS36&lt;&gt;"",VLOOKUP(BS36,'（様式１号）３整理番号表'!$U$4:$W$12,3,FALSE),"")</f>
        <v/>
      </c>
      <c r="BZ36" s="238">
        <f t="shared" si="75"/>
        <v>0</v>
      </c>
      <c r="CA36" s="105"/>
      <c r="CB36" s="103"/>
      <c r="CC36" s="275"/>
      <c r="CD36" s="275"/>
      <c r="CE36" s="275"/>
      <c r="CF36" s="275"/>
      <c r="CG36" s="104" t="str">
        <f>IF(CA36&lt;&gt;"",VLOOKUP(CA36,'（様式１号）３整理番号表'!$U$4:$W$12,3,FALSE),"")</f>
        <v/>
      </c>
      <c r="CH36" s="202">
        <f t="shared" si="76"/>
        <v>0</v>
      </c>
      <c r="CI36" s="105"/>
      <c r="CJ36" s="103"/>
      <c r="CK36" s="235"/>
      <c r="CL36" s="235"/>
      <c r="CM36" s="235"/>
      <c r="CN36" s="235"/>
      <c r="CO36" s="104" t="str">
        <f>IF(CI36&lt;&gt;"",VLOOKUP(CI36,'（様式１号）３整理番号表'!$U$4:$W$12,3,FALSE),"")</f>
        <v/>
      </c>
      <c r="CP36" s="202">
        <f t="shared" si="77"/>
        <v>0</v>
      </c>
      <c r="CQ36" s="116">
        <f t="shared" si="78"/>
        <v>0</v>
      </c>
      <c r="CR36" s="116">
        <f t="shared" si="79"/>
        <v>0</v>
      </c>
      <c r="CS36" s="116">
        <f t="shared" si="80"/>
        <v>0</v>
      </c>
      <c r="CT36" s="116">
        <f t="shared" si="81"/>
        <v>0</v>
      </c>
      <c r="CU36" s="116">
        <f t="shared" si="82"/>
        <v>0</v>
      </c>
      <c r="CV36" s="116">
        <f t="shared" si="83"/>
        <v>0</v>
      </c>
      <c r="CW36" s="116">
        <f t="shared" si="84"/>
        <v>0</v>
      </c>
      <c r="CX36" s="116">
        <f t="shared" si="85"/>
        <v>0</v>
      </c>
      <c r="CY36" s="116">
        <f t="shared" si="86"/>
        <v>0</v>
      </c>
      <c r="CZ36" s="116">
        <f t="shared" si="87"/>
        <v>0</v>
      </c>
      <c r="DA36" s="116">
        <f t="shared" si="88"/>
        <v>0</v>
      </c>
      <c r="DB36" s="116">
        <f t="shared" si="89"/>
        <v>0</v>
      </c>
      <c r="DC36" s="190"/>
      <c r="DD36" s="190" t="s">
        <v>40</v>
      </c>
      <c r="DE36" s="190" t="s">
        <v>40</v>
      </c>
      <c r="DF36" s="190" t="s">
        <v>40</v>
      </c>
      <c r="DG36" s="190"/>
      <c r="DH36" s="236">
        <f t="shared" si="90"/>
        <v>0</v>
      </c>
      <c r="DI36" s="236">
        <f t="shared" si="91"/>
        <v>0</v>
      </c>
      <c r="DJ36" s="236">
        <f t="shared" si="92"/>
        <v>0</v>
      </c>
      <c r="DK36" s="236">
        <f t="shared" si="93"/>
        <v>0</v>
      </c>
      <c r="DL36" s="236">
        <f t="shared" si="94"/>
        <v>0</v>
      </c>
      <c r="DM36" s="236">
        <f t="shared" si="95"/>
        <v>0</v>
      </c>
      <c r="DN36" s="236">
        <f t="shared" si="96"/>
        <v>0</v>
      </c>
      <c r="DO36" s="236">
        <f t="shared" si="97"/>
        <v>0</v>
      </c>
      <c r="DP36" s="191">
        <f t="shared" si="98"/>
        <v>0</v>
      </c>
      <c r="DQ36" s="191">
        <f t="shared" si="99"/>
        <v>0</v>
      </c>
      <c r="DR36" s="89"/>
      <c r="DS36" s="89"/>
      <c r="DT36" s="89"/>
      <c r="DU36" s="89"/>
      <c r="DV36" s="89"/>
      <c r="DW36" s="89"/>
      <c r="DX36" s="89"/>
      <c r="DY36" s="89"/>
      <c r="DZ36" s="89"/>
      <c r="EA36" s="257"/>
      <c r="EB36" s="89"/>
      <c r="EC36" s="89"/>
      <c r="ED36" s="89"/>
      <c r="EE36" s="89"/>
      <c r="EF36" s="89"/>
      <c r="EG36" s="89"/>
      <c r="EH36" s="287"/>
      <c r="EI36" s="287"/>
      <c r="EJ36" s="238">
        <f t="shared" si="100"/>
        <v>0</v>
      </c>
      <c r="EK36" s="239">
        <f t="shared" si="101"/>
        <v>0</v>
      </c>
      <c r="EL36" s="287"/>
      <c r="EM36" s="287"/>
      <c r="EN36" s="238">
        <f t="shared" si="102"/>
        <v>0</v>
      </c>
      <c r="EO36" s="287"/>
      <c r="EP36" s="287"/>
      <c r="EQ36" s="238">
        <f t="shared" si="103"/>
        <v>0</v>
      </c>
      <c r="ER36" s="239">
        <f t="shared" si="104"/>
        <v>0</v>
      </c>
      <c r="ES36" s="240"/>
      <c r="ET36" s="241">
        <f t="shared" si="105"/>
        <v>0</v>
      </c>
      <c r="EU36" s="242"/>
      <c r="EV36" s="243">
        <f t="shared" si="106"/>
        <v>0</v>
      </c>
      <c r="EW36" s="243">
        <f t="shared" si="107"/>
        <v>0</v>
      </c>
      <c r="EX36" s="243">
        <f t="shared" si="108"/>
        <v>0</v>
      </c>
      <c r="EY36" s="312">
        <f t="shared" si="109"/>
        <v>0</v>
      </c>
      <c r="EZ36" s="314">
        <f t="shared" si="13"/>
        <v>0</v>
      </c>
      <c r="FA36" s="314">
        <f t="shared" si="14"/>
        <v>0</v>
      </c>
      <c r="FB36" s="314">
        <f t="shared" si="15"/>
        <v>0</v>
      </c>
      <c r="FC36" s="314">
        <f t="shared" si="16"/>
        <v>0</v>
      </c>
      <c r="FD36" s="314">
        <f t="shared" si="17"/>
        <v>0</v>
      </c>
      <c r="FE36" s="314">
        <f t="shared" si="18"/>
        <v>0</v>
      </c>
      <c r="FF36" s="314">
        <f t="shared" si="19"/>
        <v>0</v>
      </c>
      <c r="FG36" s="314">
        <f t="shared" si="20"/>
        <v>0</v>
      </c>
      <c r="FH36" s="314">
        <f t="shared" si="21"/>
        <v>0</v>
      </c>
      <c r="FI36" s="314">
        <f t="shared" si="22"/>
        <v>0</v>
      </c>
      <c r="FJ36" s="112">
        <f t="shared" si="23"/>
        <v>0</v>
      </c>
      <c r="FK36" s="112">
        <f t="shared" si="24"/>
        <v>0</v>
      </c>
      <c r="FL36" s="112">
        <f t="shared" si="25"/>
        <v>0</v>
      </c>
      <c r="FM36" s="112">
        <f t="shared" si="26"/>
        <v>0</v>
      </c>
      <c r="FN36" s="112">
        <f t="shared" si="27"/>
        <v>0</v>
      </c>
      <c r="FO36" s="112">
        <f t="shared" si="28"/>
        <v>0</v>
      </c>
      <c r="FP36" s="112">
        <f t="shared" si="29"/>
        <v>0</v>
      </c>
      <c r="FQ36" s="112">
        <f t="shared" si="30"/>
        <v>0</v>
      </c>
      <c r="FR36" s="112">
        <f t="shared" si="31"/>
        <v>0</v>
      </c>
      <c r="FS36" s="112">
        <f t="shared" si="32"/>
        <v>0</v>
      </c>
      <c r="FT36" s="292"/>
      <c r="FU36" s="293"/>
      <c r="FV36" s="293"/>
      <c r="FW36" s="293"/>
      <c r="FX36" s="292"/>
      <c r="FY36" s="259">
        <f t="shared" si="110"/>
        <v>0</v>
      </c>
      <c r="FZ36" s="259">
        <f t="shared" si="111"/>
        <v>0</v>
      </c>
      <c r="GA36" s="309">
        <f t="shared" si="112"/>
        <v>0</v>
      </c>
      <c r="GB36" s="99">
        <f t="shared" si="33"/>
        <v>0</v>
      </c>
      <c r="GC36" s="99">
        <f t="shared" si="34"/>
        <v>0</v>
      </c>
      <c r="GD36" s="99">
        <f t="shared" si="35"/>
        <v>0</v>
      </c>
      <c r="GE36" s="99">
        <f t="shared" si="36"/>
        <v>0</v>
      </c>
      <c r="GF36" s="99">
        <f t="shared" si="37"/>
        <v>0</v>
      </c>
      <c r="GG36" s="99">
        <f t="shared" si="38"/>
        <v>0</v>
      </c>
      <c r="GH36" s="99">
        <f t="shared" si="39"/>
        <v>0</v>
      </c>
      <c r="GI36" s="99">
        <f t="shared" si="40"/>
        <v>0</v>
      </c>
      <c r="GJ36" s="99">
        <f t="shared" si="41"/>
        <v>0</v>
      </c>
      <c r="GK36" s="99">
        <f t="shared" si="42"/>
        <v>0</v>
      </c>
      <c r="GL36" s="116">
        <f t="shared" si="113"/>
        <v>0</v>
      </c>
      <c r="GM36" s="116">
        <f t="shared" si="114"/>
        <v>0</v>
      </c>
      <c r="GN36" s="116">
        <f t="shared" si="115"/>
        <v>0</v>
      </c>
      <c r="GO36" s="116">
        <f t="shared" si="116"/>
        <v>0</v>
      </c>
      <c r="GP36" s="116">
        <f t="shared" si="117"/>
        <v>0</v>
      </c>
      <c r="GQ36" s="116">
        <f t="shared" si="118"/>
        <v>0</v>
      </c>
      <c r="GR36" s="116">
        <f t="shared" si="119"/>
        <v>0</v>
      </c>
      <c r="GS36" s="116">
        <f t="shared" si="120"/>
        <v>0</v>
      </c>
      <c r="GT36" s="116">
        <f t="shared" si="121"/>
        <v>0</v>
      </c>
      <c r="GU36" s="116">
        <f t="shared" si="122"/>
        <v>0</v>
      </c>
      <c r="GV36" s="116">
        <f t="shared" si="123"/>
        <v>0</v>
      </c>
      <c r="GW36" s="116">
        <f t="shared" si="124"/>
        <v>0</v>
      </c>
      <c r="GX36" s="116">
        <f t="shared" si="125"/>
        <v>0</v>
      </c>
      <c r="GY36" s="116">
        <f t="shared" si="126"/>
        <v>0</v>
      </c>
      <c r="GZ36" s="116">
        <f t="shared" si="127"/>
        <v>0</v>
      </c>
      <c r="HA36" s="116">
        <f t="shared" si="128"/>
        <v>0</v>
      </c>
      <c r="HB36" s="116">
        <f t="shared" si="129"/>
        <v>0</v>
      </c>
      <c r="HC36" s="116">
        <f t="shared" si="130"/>
        <v>0</v>
      </c>
      <c r="HD36" s="116">
        <f t="shared" si="131"/>
        <v>0</v>
      </c>
      <c r="HE36" s="116">
        <f t="shared" si="132"/>
        <v>0</v>
      </c>
      <c r="HF36" s="116">
        <f t="shared" si="133"/>
        <v>0</v>
      </c>
      <c r="HG36" s="258"/>
      <c r="HH36" s="258"/>
      <c r="HI36" s="260">
        <f t="shared" si="134"/>
        <v>0</v>
      </c>
      <c r="HJ36" s="240"/>
      <c r="HK36" s="242"/>
      <c r="HL36" s="241">
        <f t="shared" si="135"/>
        <v>0</v>
      </c>
      <c r="HM36" s="243">
        <f t="shared" si="136"/>
        <v>0</v>
      </c>
      <c r="HN36" s="243">
        <f t="shared" si="137"/>
        <v>0</v>
      </c>
      <c r="HO36" s="247">
        <f t="shared" si="138"/>
        <v>0</v>
      </c>
      <c r="HP36" s="261">
        <f t="shared" si="139"/>
        <v>0</v>
      </c>
      <c r="HQ36" s="43"/>
      <c r="HR36" s="250"/>
      <c r="HS36" s="301"/>
      <c r="HT36" s="301"/>
      <c r="HU36" s="316">
        <f t="shared" si="140"/>
        <v>0</v>
      </c>
      <c r="HV36" s="317">
        <f t="shared" si="141"/>
        <v>0</v>
      </c>
      <c r="HW36" s="318"/>
      <c r="HX36" s="319"/>
      <c r="HY36" s="319"/>
      <c r="HZ36" s="320" t="str">
        <f t="shared" si="142"/>
        <v/>
      </c>
      <c r="IA36" s="321">
        <f>IF(OR(AND(1&lt;=HZ36,HZ36&lt;=3),HZ36=6),VLOOKUP(HZ36,'（様式１号）３整理番号表'!$J$5:$K$59,2,FALSE),0)</f>
        <v>0</v>
      </c>
      <c r="IB36" s="321">
        <f>IF(OR(HZ36=4,HZ36=7),VLOOKUP(HZ36,'（様式１号）３整理番号表'!$J$5:$K$59,2,FALSE),0)</f>
        <v>0</v>
      </c>
      <c r="IC36" s="321">
        <f>IF(HZ36=5,VLOOKUP(HZ36,'（様式１号）３整理番号表'!$J$5:$K$59,2,FALSE),0)</f>
        <v>0</v>
      </c>
      <c r="ID36" s="321">
        <f>IF(AND(8&lt;=HZ36,HZ36&lt;=13),VLOOKUP(HZ36,'（様式１号）３整理番号表'!$J$5:$K$59,2,FALSE),0)</f>
        <v>0</v>
      </c>
      <c r="IE36" s="320">
        <f t="shared" si="143"/>
        <v>0</v>
      </c>
      <c r="IF36" s="320">
        <f t="shared" si="144"/>
        <v>0</v>
      </c>
      <c r="IG36" s="320">
        <f t="shared" si="145"/>
        <v>0</v>
      </c>
      <c r="IH36" s="320">
        <f t="shared" si="146"/>
        <v>0</v>
      </c>
      <c r="II36" s="320">
        <f t="shared" si="147"/>
        <v>0</v>
      </c>
      <c r="IJ36" s="320">
        <f t="shared" si="148"/>
        <v>0</v>
      </c>
      <c r="IK36" s="320">
        <f t="shared" si="149"/>
        <v>0</v>
      </c>
      <c r="IL36" s="320">
        <f t="shared" si="150"/>
        <v>0</v>
      </c>
      <c r="IM36" s="320">
        <f t="shared" si="151"/>
        <v>0</v>
      </c>
      <c r="IN36" s="320">
        <f t="shared" si="152"/>
        <v>0</v>
      </c>
      <c r="IO36" s="320">
        <f t="shared" si="153"/>
        <v>0</v>
      </c>
      <c r="IP36" s="320">
        <f t="shared" si="154"/>
        <v>0</v>
      </c>
      <c r="IQ36" s="320">
        <f t="shared" si="155"/>
        <v>0</v>
      </c>
      <c r="IR36" s="320">
        <f t="shared" si="156"/>
        <v>0</v>
      </c>
      <c r="IS36" s="320">
        <f t="shared" si="157"/>
        <v>0</v>
      </c>
      <c r="IT36" s="320">
        <f t="shared" si="158"/>
        <v>0</v>
      </c>
      <c r="IU36" s="320">
        <f t="shared" si="159"/>
        <v>0</v>
      </c>
      <c r="IV36" s="43"/>
      <c r="IW36" s="43"/>
      <c r="IX36" s="249"/>
      <c r="IY36" s="92">
        <f t="shared" si="160"/>
        <v>0</v>
      </c>
      <c r="IZ36" s="93" t="e">
        <f>VLOOKUP(IY36,'（様式１号）３整理番号表'!$B$6:$H$12,2,FALSE)</f>
        <v>#N/A</v>
      </c>
      <c r="JA36" s="91">
        <f t="shared" si="161"/>
        <v>0</v>
      </c>
      <c r="JB36" s="91">
        <f t="shared" si="162"/>
        <v>0</v>
      </c>
      <c r="JC36" s="91">
        <f t="shared" si="163"/>
        <v>0</v>
      </c>
      <c r="JD36" s="91">
        <f t="shared" si="164"/>
        <v>0</v>
      </c>
      <c r="JE36" s="91">
        <f t="shared" si="165"/>
        <v>0</v>
      </c>
      <c r="JF36" s="91">
        <f t="shared" si="166"/>
        <v>0</v>
      </c>
      <c r="JG36" s="91">
        <f t="shared" si="167"/>
        <v>0</v>
      </c>
      <c r="JH36" s="91" t="str">
        <f t="shared" si="168"/>
        <v>○</v>
      </c>
      <c r="JI36" s="301" cm="1">
        <f t="array" ref="JI36">IF($KP36=1,INDEX($BS36:$CP36,1,MATCH("Ⅰ⑤",$BS36:$CP36,0)+2),0)</f>
        <v>0</v>
      </c>
      <c r="JJ36" s="301" cm="1">
        <f t="array" ref="JJ36">IF($KP36=1,INDEX($BS36:$CP36,1,MATCH("Ⅰ⑤",$BS36:$CP36,0)+5),0)</f>
        <v>0</v>
      </c>
      <c r="JK36" s="117" t="str">
        <f t="shared" si="169"/>
        <v/>
      </c>
      <c r="JL36" s="117" t="str">
        <f t="shared" si="170"/>
        <v/>
      </c>
      <c r="JM36" s="118">
        <f t="shared" si="171"/>
        <v>0</v>
      </c>
      <c r="JN36" s="91" t="str">
        <f t="shared" si="172"/>
        <v/>
      </c>
      <c r="JO36" s="119" cm="1">
        <f t="array" ref="JO36">IF(KT36=1,INDEX($BK36:$CP36,1,MATCH("Ⅰ⑥",$BK36:$CP36,0)+7),0)</f>
        <v>0</v>
      </c>
      <c r="JP36" s="118">
        <f t="shared" si="173"/>
        <v>0</v>
      </c>
      <c r="JQ36" s="91">
        <f t="shared" si="174"/>
        <v>0</v>
      </c>
      <c r="JR36" s="90">
        <f t="shared" si="175"/>
        <v>0</v>
      </c>
      <c r="JS36" s="91">
        <f t="shared" si="176"/>
        <v>0</v>
      </c>
      <c r="JT36" s="91">
        <f t="shared" si="177"/>
        <v>0</v>
      </c>
      <c r="JU36" s="91">
        <f t="shared" si="178"/>
        <v>0</v>
      </c>
      <c r="JV36" s="91">
        <f t="shared" si="179"/>
        <v>0</v>
      </c>
      <c r="JW36" s="91">
        <f t="shared" si="180"/>
        <v>0</v>
      </c>
      <c r="JX36" s="91">
        <f t="shared" si="181"/>
        <v>0</v>
      </c>
      <c r="JY36" s="91">
        <f t="shared" si="182"/>
        <v>0</v>
      </c>
      <c r="JZ36" s="91">
        <f t="shared" si="183"/>
        <v>0</v>
      </c>
      <c r="KA36" s="91">
        <f t="shared" si="184"/>
        <v>0</v>
      </c>
      <c r="KB36" s="120">
        <f t="shared" si="185"/>
        <v>0</v>
      </c>
      <c r="KC36" s="121">
        <f t="shared" si="186"/>
        <v>0</v>
      </c>
      <c r="KD36" s="122" t="str">
        <f t="shared" si="187"/>
        <v/>
      </c>
      <c r="KE36" s="122" t="e">
        <f t="shared" si="188"/>
        <v>#VALUE!</v>
      </c>
      <c r="KF36" s="121">
        <f t="shared" si="189"/>
        <v>0</v>
      </c>
      <c r="KG36" s="121">
        <f t="shared" si="190"/>
        <v>0</v>
      </c>
      <c r="KH36" s="123" t="e">
        <f t="shared" si="191"/>
        <v>#VALUE!</v>
      </c>
      <c r="KI36" s="91" t="e">
        <f t="shared" si="192"/>
        <v>#VALUE!</v>
      </c>
      <c r="KJ36" s="122">
        <f t="shared" si="193"/>
        <v>0</v>
      </c>
      <c r="KK36" s="122">
        <f>IF(I36=1,SUMIFS($AN$10:$AN$330,$E$10:$E$330,E36),0)</f>
        <v>0</v>
      </c>
      <c r="KL36" s="91">
        <f t="shared" si="194"/>
        <v>0</v>
      </c>
      <c r="KM36" s="175" t="e">
        <f t="shared" si="195"/>
        <v>#VALUE!</v>
      </c>
      <c r="KN36" s="56"/>
      <c r="KO36" s="177">
        <f t="shared" si="209"/>
        <v>0</v>
      </c>
      <c r="KP36" s="91">
        <f t="shared" si="209"/>
        <v>0</v>
      </c>
      <c r="KQ36" s="91">
        <f t="shared" si="209"/>
        <v>0</v>
      </c>
      <c r="KR36" s="91">
        <f t="shared" si="209"/>
        <v>0</v>
      </c>
      <c r="KS36" s="91">
        <f t="shared" si="209"/>
        <v>0</v>
      </c>
      <c r="KT36" s="91">
        <f t="shared" si="209"/>
        <v>0</v>
      </c>
      <c r="KU36" s="91">
        <f t="shared" si="209"/>
        <v>0</v>
      </c>
      <c r="KV36" s="91">
        <f t="shared" si="209"/>
        <v>0</v>
      </c>
      <c r="KW36" s="91">
        <f t="shared" si="208"/>
        <v>0</v>
      </c>
      <c r="KX36" s="91">
        <f t="shared" si="208"/>
        <v>0</v>
      </c>
      <c r="KY36" s="91">
        <f t="shared" si="208"/>
        <v>0</v>
      </c>
      <c r="KZ36" s="91">
        <f t="shared" si="208"/>
        <v>0</v>
      </c>
      <c r="LA36" s="175">
        <f t="shared" si="208"/>
        <v>0</v>
      </c>
      <c r="LB36" s="43"/>
      <c r="LC36" s="177">
        <f t="shared" si="197"/>
        <v>0</v>
      </c>
      <c r="LD36" s="91">
        <f t="shared" si="198"/>
        <v>0</v>
      </c>
      <c r="LE36" s="91">
        <f t="shared" si="199"/>
        <v>0</v>
      </c>
      <c r="LF36" s="91">
        <f t="shared" si="200"/>
        <v>0</v>
      </c>
      <c r="LG36" s="91">
        <f t="shared" si="201"/>
        <v>0</v>
      </c>
      <c r="LH36" s="91">
        <f t="shared" si="202"/>
        <v>0</v>
      </c>
      <c r="LI36" s="91">
        <f t="shared" si="203"/>
        <v>0</v>
      </c>
      <c r="LJ36" s="91">
        <f t="shared" si="204"/>
        <v>0</v>
      </c>
      <c r="LK36" s="91">
        <f t="shared" si="205"/>
        <v>0</v>
      </c>
      <c r="LL36" s="91">
        <f t="shared" si="206"/>
        <v>0</v>
      </c>
      <c r="LM36" s="175">
        <f t="shared" si="207"/>
        <v>0</v>
      </c>
    </row>
    <row r="37" spans="1:325" s="20" customFormat="1" ht="24" customHeight="1">
      <c r="A37" s="43">
        <f t="shared" si="60"/>
        <v>0</v>
      </c>
      <c r="B37" s="43">
        <f t="shared" si="61"/>
        <v>0</v>
      </c>
      <c r="C37" s="43">
        <f t="shared" si="62"/>
        <v>0</v>
      </c>
      <c r="D37" s="43">
        <f t="shared" si="63"/>
        <v>0</v>
      </c>
      <c r="E37" s="43">
        <f t="shared" si="64"/>
        <v>0</v>
      </c>
      <c r="F37" s="43">
        <f t="shared" si="1"/>
        <v>0</v>
      </c>
      <c r="G37" s="43">
        <f t="shared" si="65"/>
        <v>0</v>
      </c>
      <c r="H37" s="43">
        <f t="shared" si="66"/>
        <v>0</v>
      </c>
      <c r="I37" s="43">
        <f t="shared" si="67"/>
        <v>0</v>
      </c>
      <c r="J37" s="43">
        <f t="shared" si="2"/>
        <v>0</v>
      </c>
      <c r="K37" s="86">
        <f t="shared" si="68"/>
        <v>0</v>
      </c>
      <c r="L37" s="206"/>
      <c r="M37" s="205"/>
      <c r="N37" s="207"/>
      <c r="O37" s="306"/>
      <c r="P37" s="224"/>
      <c r="Q37" s="250"/>
      <c r="R37" s="250"/>
      <c r="S37" s="225"/>
      <c r="T37" s="225"/>
      <c r="U37" s="109"/>
      <c r="V37" s="89"/>
      <c r="W37" s="196">
        <f>IF(I37=1,IF(P37=1,IF(OR((AND(OR(T37=1,T37=2,8&lt;=T37,T37&lt;=14),HT37&gt;=20)),(AND(OR(T37=3,T37=6),HT37&gt;=5)),(AND(T37=5,HT37&gt;=3)),(AND(OR(T37=4,T37=7),HT37&gt;=1))),1,0),0),IF(E37&gt;=1,SUMIFS(W$10:W$328,E$10:E$328,E37,I$10:I$328,1),0))</f>
        <v>0</v>
      </c>
      <c r="X37" s="226"/>
      <c r="Y37" s="187"/>
      <c r="Z37" s="99">
        <f t="shared" si="69"/>
        <v>0</v>
      </c>
      <c r="AA37" s="99">
        <f t="shared" si="70"/>
        <v>0</v>
      </c>
      <c r="AB37" s="263">
        <f t="shared" si="71"/>
        <v>0</v>
      </c>
      <c r="AC37" s="265"/>
      <c r="AD37" s="91"/>
      <c r="AE37" s="89"/>
      <c r="AF37" s="251"/>
      <c r="AG37" s="252"/>
      <c r="AH37" s="120"/>
      <c r="AI37" s="253"/>
      <c r="AJ37" s="231"/>
      <c r="AK37" s="229"/>
      <c r="AL37" s="185"/>
      <c r="AM37" s="254"/>
      <c r="AN37" s="201">
        <f t="shared" si="5"/>
        <v>0</v>
      </c>
      <c r="AO37" s="255"/>
      <c r="AP37" s="201">
        <f t="shared" si="6"/>
        <v>0</v>
      </c>
      <c r="AQ37" s="255"/>
      <c r="AR37" s="255"/>
      <c r="AS37" s="183"/>
      <c r="AT37" s="100" t="str">
        <f t="shared" si="7"/>
        <v/>
      </c>
      <c r="AU37" s="184" t="str">
        <f t="shared" si="8"/>
        <v/>
      </c>
      <c r="AV37" s="185"/>
      <c r="AW37" s="234"/>
      <c r="AX37" s="272"/>
      <c r="AY37" s="101"/>
      <c r="AZ37" s="102">
        <f t="shared" si="9"/>
        <v>0</v>
      </c>
      <c r="BA37" s="102">
        <f t="shared" si="10"/>
        <v>0</v>
      </c>
      <c r="BB37" s="116" t="str">
        <f t="shared" si="11"/>
        <v/>
      </c>
      <c r="BC37" s="103"/>
      <c r="BD37" s="256"/>
      <c r="BE37" s="256"/>
      <c r="BF37" s="256"/>
      <c r="BG37" s="256"/>
      <c r="BH37" s="104" t="str">
        <f>IF(BB37&lt;&gt;"",VLOOKUP(BB37,'（様式１号）３整理番号表'!$U$4:$W$17,3,FALSE),"")</f>
        <v/>
      </c>
      <c r="BI37" s="238">
        <f t="shared" si="72"/>
        <v>0</v>
      </c>
      <c r="BJ37" s="256">
        <f t="shared" si="73"/>
        <v>0</v>
      </c>
      <c r="BK37" s="105"/>
      <c r="BL37" s="103"/>
      <c r="BM37" s="256"/>
      <c r="BN37" s="256"/>
      <c r="BO37" s="256"/>
      <c r="BP37" s="256"/>
      <c r="BQ37" s="104" t="str">
        <f>IF(BK37&lt;&gt;"",VLOOKUP(BK37,'（様式１号）３整理番号表'!$U$4:$W$12,3,FALSE),"")</f>
        <v/>
      </c>
      <c r="BR37" s="238">
        <f t="shared" si="74"/>
        <v>0</v>
      </c>
      <c r="BS37" s="105"/>
      <c r="BT37" s="103"/>
      <c r="BU37" s="256"/>
      <c r="BV37" s="256"/>
      <c r="BW37" s="256"/>
      <c r="BX37" s="256"/>
      <c r="BY37" s="104" t="str">
        <f>IF(BS37&lt;&gt;"",VLOOKUP(BS37,'（様式１号）３整理番号表'!$U$4:$W$12,3,FALSE),"")</f>
        <v/>
      </c>
      <c r="BZ37" s="238">
        <f t="shared" si="75"/>
        <v>0</v>
      </c>
      <c r="CA37" s="105"/>
      <c r="CB37" s="103"/>
      <c r="CC37" s="275"/>
      <c r="CD37" s="275"/>
      <c r="CE37" s="275"/>
      <c r="CF37" s="275"/>
      <c r="CG37" s="104" t="str">
        <f>IF(CA37&lt;&gt;"",VLOOKUP(CA37,'（様式１号）３整理番号表'!$U$4:$W$12,3,FALSE),"")</f>
        <v/>
      </c>
      <c r="CH37" s="202">
        <f t="shared" si="76"/>
        <v>0</v>
      </c>
      <c r="CI37" s="105"/>
      <c r="CJ37" s="103"/>
      <c r="CK37" s="235"/>
      <c r="CL37" s="235"/>
      <c r="CM37" s="235"/>
      <c r="CN37" s="235"/>
      <c r="CO37" s="104" t="str">
        <f>IF(CI37&lt;&gt;"",VLOOKUP(CI37,'（様式１号）３整理番号表'!$U$4:$W$12,3,FALSE),"")</f>
        <v/>
      </c>
      <c r="CP37" s="202">
        <f t="shared" si="77"/>
        <v>0</v>
      </c>
      <c r="CQ37" s="116">
        <f t="shared" si="78"/>
        <v>0</v>
      </c>
      <c r="CR37" s="116">
        <f t="shared" si="79"/>
        <v>0</v>
      </c>
      <c r="CS37" s="116">
        <f t="shared" si="80"/>
        <v>0</v>
      </c>
      <c r="CT37" s="116">
        <f t="shared" si="81"/>
        <v>0</v>
      </c>
      <c r="CU37" s="116">
        <f t="shared" si="82"/>
        <v>0</v>
      </c>
      <c r="CV37" s="116">
        <f t="shared" si="83"/>
        <v>0</v>
      </c>
      <c r="CW37" s="116">
        <f t="shared" si="84"/>
        <v>0</v>
      </c>
      <c r="CX37" s="116">
        <f t="shared" si="85"/>
        <v>0</v>
      </c>
      <c r="CY37" s="116">
        <f t="shared" si="86"/>
        <v>0</v>
      </c>
      <c r="CZ37" s="116">
        <f t="shared" si="87"/>
        <v>0</v>
      </c>
      <c r="DA37" s="116">
        <f t="shared" si="88"/>
        <v>0</v>
      </c>
      <c r="DB37" s="116">
        <f t="shared" si="89"/>
        <v>0</v>
      </c>
      <c r="DC37" s="190"/>
      <c r="DD37" s="190" t="s">
        <v>40</v>
      </c>
      <c r="DE37" s="190" t="s">
        <v>40</v>
      </c>
      <c r="DF37" s="190" t="s">
        <v>40</v>
      </c>
      <c r="DG37" s="190"/>
      <c r="DH37" s="236">
        <f t="shared" si="90"/>
        <v>0</v>
      </c>
      <c r="DI37" s="236">
        <f t="shared" si="91"/>
        <v>0</v>
      </c>
      <c r="DJ37" s="236">
        <f t="shared" si="92"/>
        <v>0</v>
      </c>
      <c r="DK37" s="236">
        <f t="shared" si="93"/>
        <v>0</v>
      </c>
      <c r="DL37" s="236">
        <f t="shared" si="94"/>
        <v>0</v>
      </c>
      <c r="DM37" s="236">
        <f t="shared" si="95"/>
        <v>0</v>
      </c>
      <c r="DN37" s="236">
        <f t="shared" si="96"/>
        <v>0</v>
      </c>
      <c r="DO37" s="236">
        <f t="shared" si="97"/>
        <v>0</v>
      </c>
      <c r="DP37" s="191">
        <f t="shared" si="98"/>
        <v>0</v>
      </c>
      <c r="DQ37" s="191">
        <f t="shared" si="99"/>
        <v>0</v>
      </c>
      <c r="DR37" s="89"/>
      <c r="DS37" s="89"/>
      <c r="DT37" s="89"/>
      <c r="DU37" s="89"/>
      <c r="DV37" s="89"/>
      <c r="DW37" s="89"/>
      <c r="DX37" s="89"/>
      <c r="DY37" s="89"/>
      <c r="DZ37" s="89"/>
      <c r="EA37" s="257"/>
      <c r="EB37" s="89"/>
      <c r="EC37" s="89"/>
      <c r="ED37" s="89"/>
      <c r="EE37" s="89"/>
      <c r="EF37" s="89"/>
      <c r="EG37" s="89"/>
      <c r="EH37" s="287"/>
      <c r="EI37" s="287"/>
      <c r="EJ37" s="238">
        <f t="shared" si="100"/>
        <v>0</v>
      </c>
      <c r="EK37" s="239">
        <f t="shared" si="101"/>
        <v>0</v>
      </c>
      <c r="EL37" s="287"/>
      <c r="EM37" s="287"/>
      <c r="EN37" s="238">
        <f t="shared" si="102"/>
        <v>0</v>
      </c>
      <c r="EO37" s="287"/>
      <c r="EP37" s="287"/>
      <c r="EQ37" s="238">
        <f t="shared" si="103"/>
        <v>0</v>
      </c>
      <c r="ER37" s="239">
        <f t="shared" si="104"/>
        <v>0</v>
      </c>
      <c r="ES37" s="240"/>
      <c r="ET37" s="241">
        <f t="shared" si="105"/>
        <v>0</v>
      </c>
      <c r="EU37" s="242"/>
      <c r="EV37" s="243">
        <f t="shared" si="106"/>
        <v>0</v>
      </c>
      <c r="EW37" s="243">
        <f t="shared" si="107"/>
        <v>0</v>
      </c>
      <c r="EX37" s="243">
        <f t="shared" si="108"/>
        <v>0</v>
      </c>
      <c r="EY37" s="312">
        <f t="shared" si="109"/>
        <v>0</v>
      </c>
      <c r="EZ37" s="314">
        <f t="shared" si="13"/>
        <v>0</v>
      </c>
      <c r="FA37" s="314">
        <f t="shared" si="14"/>
        <v>0</v>
      </c>
      <c r="FB37" s="314">
        <f t="shared" si="15"/>
        <v>0</v>
      </c>
      <c r="FC37" s="314">
        <f t="shared" si="16"/>
        <v>0</v>
      </c>
      <c r="FD37" s="314">
        <f t="shared" si="17"/>
        <v>0</v>
      </c>
      <c r="FE37" s="314">
        <f t="shared" si="18"/>
        <v>0</v>
      </c>
      <c r="FF37" s="314">
        <f t="shared" si="19"/>
        <v>0</v>
      </c>
      <c r="FG37" s="314">
        <f t="shared" si="20"/>
        <v>0</v>
      </c>
      <c r="FH37" s="314">
        <f t="shared" si="21"/>
        <v>0</v>
      </c>
      <c r="FI37" s="314">
        <f t="shared" si="22"/>
        <v>0</v>
      </c>
      <c r="FJ37" s="112">
        <f t="shared" si="23"/>
        <v>0</v>
      </c>
      <c r="FK37" s="112">
        <f t="shared" si="24"/>
        <v>0</v>
      </c>
      <c r="FL37" s="112">
        <f t="shared" si="25"/>
        <v>0</v>
      </c>
      <c r="FM37" s="112">
        <f t="shared" si="26"/>
        <v>0</v>
      </c>
      <c r="FN37" s="112">
        <f t="shared" si="27"/>
        <v>0</v>
      </c>
      <c r="FO37" s="112">
        <f t="shared" si="28"/>
        <v>0</v>
      </c>
      <c r="FP37" s="112">
        <f t="shared" si="29"/>
        <v>0</v>
      </c>
      <c r="FQ37" s="112">
        <f t="shared" si="30"/>
        <v>0</v>
      </c>
      <c r="FR37" s="112">
        <f t="shared" si="31"/>
        <v>0</v>
      </c>
      <c r="FS37" s="112">
        <f t="shared" si="32"/>
        <v>0</v>
      </c>
      <c r="FT37" s="292"/>
      <c r="FU37" s="293"/>
      <c r="FV37" s="293"/>
      <c r="FW37" s="293"/>
      <c r="FX37" s="292"/>
      <c r="FY37" s="259">
        <f t="shared" si="110"/>
        <v>0</v>
      </c>
      <c r="FZ37" s="259">
        <f t="shared" si="111"/>
        <v>0</v>
      </c>
      <c r="GA37" s="309">
        <f t="shared" si="112"/>
        <v>0</v>
      </c>
      <c r="GB37" s="99">
        <f t="shared" si="33"/>
        <v>0</v>
      </c>
      <c r="GC37" s="99">
        <f t="shared" si="34"/>
        <v>0</v>
      </c>
      <c r="GD37" s="99">
        <f t="shared" si="35"/>
        <v>0</v>
      </c>
      <c r="GE37" s="99">
        <f t="shared" si="36"/>
        <v>0</v>
      </c>
      <c r="GF37" s="99">
        <f t="shared" si="37"/>
        <v>0</v>
      </c>
      <c r="GG37" s="99">
        <f t="shared" si="38"/>
        <v>0</v>
      </c>
      <c r="GH37" s="99">
        <f t="shared" si="39"/>
        <v>0</v>
      </c>
      <c r="GI37" s="99">
        <f t="shared" si="40"/>
        <v>0</v>
      </c>
      <c r="GJ37" s="99">
        <f t="shared" si="41"/>
        <v>0</v>
      </c>
      <c r="GK37" s="99">
        <f t="shared" si="42"/>
        <v>0</v>
      </c>
      <c r="GL37" s="116">
        <f t="shared" si="113"/>
        <v>0</v>
      </c>
      <c r="GM37" s="116">
        <f t="shared" si="114"/>
        <v>0</v>
      </c>
      <c r="GN37" s="116">
        <f t="shared" si="115"/>
        <v>0</v>
      </c>
      <c r="GO37" s="116">
        <f t="shared" si="116"/>
        <v>0</v>
      </c>
      <c r="GP37" s="116">
        <f t="shared" si="117"/>
        <v>0</v>
      </c>
      <c r="GQ37" s="116">
        <f t="shared" si="118"/>
        <v>0</v>
      </c>
      <c r="GR37" s="116">
        <f t="shared" si="119"/>
        <v>0</v>
      </c>
      <c r="GS37" s="116">
        <f t="shared" si="120"/>
        <v>0</v>
      </c>
      <c r="GT37" s="116">
        <f t="shared" si="121"/>
        <v>0</v>
      </c>
      <c r="GU37" s="116">
        <f t="shared" si="122"/>
        <v>0</v>
      </c>
      <c r="GV37" s="116">
        <f t="shared" si="123"/>
        <v>0</v>
      </c>
      <c r="GW37" s="116">
        <f t="shared" si="124"/>
        <v>0</v>
      </c>
      <c r="GX37" s="116">
        <f t="shared" si="125"/>
        <v>0</v>
      </c>
      <c r="GY37" s="116">
        <f t="shared" si="126"/>
        <v>0</v>
      </c>
      <c r="GZ37" s="116">
        <f t="shared" si="127"/>
        <v>0</v>
      </c>
      <c r="HA37" s="116">
        <f t="shared" si="128"/>
        <v>0</v>
      </c>
      <c r="HB37" s="116">
        <f t="shared" si="129"/>
        <v>0</v>
      </c>
      <c r="HC37" s="116">
        <f t="shared" si="130"/>
        <v>0</v>
      </c>
      <c r="HD37" s="116">
        <f t="shared" si="131"/>
        <v>0</v>
      </c>
      <c r="HE37" s="116">
        <f t="shared" si="132"/>
        <v>0</v>
      </c>
      <c r="HF37" s="116">
        <f t="shared" si="133"/>
        <v>0</v>
      </c>
      <c r="HG37" s="258"/>
      <c r="HH37" s="258"/>
      <c r="HI37" s="260">
        <f t="shared" si="134"/>
        <v>0</v>
      </c>
      <c r="HJ37" s="240"/>
      <c r="HK37" s="242"/>
      <c r="HL37" s="241">
        <f t="shared" si="135"/>
        <v>0</v>
      </c>
      <c r="HM37" s="243">
        <f t="shared" si="136"/>
        <v>0</v>
      </c>
      <c r="HN37" s="243">
        <f t="shared" si="137"/>
        <v>0</v>
      </c>
      <c r="HO37" s="247">
        <f t="shared" si="138"/>
        <v>0</v>
      </c>
      <c r="HP37" s="261">
        <f t="shared" si="139"/>
        <v>0</v>
      </c>
      <c r="HQ37" s="43"/>
      <c r="HR37" s="250"/>
      <c r="HS37" s="301"/>
      <c r="HT37" s="301"/>
      <c r="HU37" s="316">
        <f t="shared" si="140"/>
        <v>0</v>
      </c>
      <c r="HV37" s="317">
        <f t="shared" si="141"/>
        <v>0</v>
      </c>
      <c r="HW37" s="318"/>
      <c r="HX37" s="319"/>
      <c r="HY37" s="319"/>
      <c r="HZ37" s="320" t="str">
        <f t="shared" si="142"/>
        <v/>
      </c>
      <c r="IA37" s="321">
        <f>IF(OR(AND(1&lt;=HZ37,HZ37&lt;=3),HZ37=6),VLOOKUP(HZ37,'（様式１号）３整理番号表'!$J$5:$K$59,2,FALSE),0)</f>
        <v>0</v>
      </c>
      <c r="IB37" s="321">
        <f>IF(OR(HZ37=4,HZ37=7),VLOOKUP(HZ37,'（様式１号）３整理番号表'!$J$5:$K$59,2,FALSE),0)</f>
        <v>0</v>
      </c>
      <c r="IC37" s="321">
        <f>IF(HZ37=5,VLOOKUP(HZ37,'（様式１号）３整理番号表'!$J$5:$K$59,2,FALSE),0)</f>
        <v>0</v>
      </c>
      <c r="ID37" s="321">
        <f>IF(AND(8&lt;=HZ37,HZ37&lt;=13),VLOOKUP(HZ37,'（様式１号）３整理番号表'!$J$5:$K$59,2,FALSE),0)</f>
        <v>0</v>
      </c>
      <c r="IE37" s="320">
        <f t="shared" si="143"/>
        <v>0</v>
      </c>
      <c r="IF37" s="320">
        <f t="shared" si="144"/>
        <v>0</v>
      </c>
      <c r="IG37" s="320">
        <f t="shared" si="145"/>
        <v>0</v>
      </c>
      <c r="IH37" s="320">
        <f t="shared" si="146"/>
        <v>0</v>
      </c>
      <c r="II37" s="320">
        <f t="shared" si="147"/>
        <v>0</v>
      </c>
      <c r="IJ37" s="320">
        <f t="shared" si="148"/>
        <v>0</v>
      </c>
      <c r="IK37" s="320">
        <f t="shared" si="149"/>
        <v>0</v>
      </c>
      <c r="IL37" s="320">
        <f t="shared" si="150"/>
        <v>0</v>
      </c>
      <c r="IM37" s="320">
        <f t="shared" si="151"/>
        <v>0</v>
      </c>
      <c r="IN37" s="320">
        <f t="shared" si="152"/>
        <v>0</v>
      </c>
      <c r="IO37" s="320">
        <f t="shared" si="153"/>
        <v>0</v>
      </c>
      <c r="IP37" s="320">
        <f t="shared" si="154"/>
        <v>0</v>
      </c>
      <c r="IQ37" s="320">
        <f t="shared" si="155"/>
        <v>0</v>
      </c>
      <c r="IR37" s="320">
        <f t="shared" si="156"/>
        <v>0</v>
      </c>
      <c r="IS37" s="320">
        <f t="shared" si="157"/>
        <v>0</v>
      </c>
      <c r="IT37" s="320">
        <f t="shared" si="158"/>
        <v>0</v>
      </c>
      <c r="IU37" s="320">
        <f t="shared" si="159"/>
        <v>0</v>
      </c>
      <c r="IV37" s="43"/>
      <c r="IW37" s="43"/>
      <c r="IX37" s="249"/>
      <c r="IY37" s="92">
        <f t="shared" si="160"/>
        <v>0</v>
      </c>
      <c r="IZ37" s="93" t="e">
        <f>VLOOKUP(IY37,'（様式１号）３整理番号表'!$B$6:$H$12,2,FALSE)</f>
        <v>#N/A</v>
      </c>
      <c r="JA37" s="91">
        <f t="shared" si="161"/>
        <v>0</v>
      </c>
      <c r="JB37" s="91">
        <f t="shared" si="162"/>
        <v>0</v>
      </c>
      <c r="JC37" s="91">
        <f t="shared" si="163"/>
        <v>0</v>
      </c>
      <c r="JD37" s="91">
        <f t="shared" si="164"/>
        <v>0</v>
      </c>
      <c r="JE37" s="91">
        <f t="shared" si="165"/>
        <v>0</v>
      </c>
      <c r="JF37" s="91">
        <f t="shared" si="166"/>
        <v>0</v>
      </c>
      <c r="JG37" s="91">
        <f t="shared" si="167"/>
        <v>0</v>
      </c>
      <c r="JH37" s="91" t="str">
        <f t="shared" si="168"/>
        <v>○</v>
      </c>
      <c r="JI37" s="301" cm="1">
        <f t="array" ref="JI37">IF($KP37=1,INDEX($BS37:$CP37,1,MATCH("Ⅰ⑤",$BS37:$CP37,0)+2),0)</f>
        <v>0</v>
      </c>
      <c r="JJ37" s="301" cm="1">
        <f t="array" ref="JJ37">IF($KP37=1,INDEX($BS37:$CP37,1,MATCH("Ⅰ⑤",$BS37:$CP37,0)+5),0)</f>
        <v>0</v>
      </c>
      <c r="JK37" s="117" t="str">
        <f t="shared" si="169"/>
        <v/>
      </c>
      <c r="JL37" s="117" t="str">
        <f t="shared" si="170"/>
        <v/>
      </c>
      <c r="JM37" s="118">
        <f t="shared" si="171"/>
        <v>0</v>
      </c>
      <c r="JN37" s="91" t="str">
        <f t="shared" si="172"/>
        <v/>
      </c>
      <c r="JO37" s="119" cm="1">
        <f t="array" ref="JO37">IF(KT37=1,INDEX($BK37:$CP37,1,MATCH("Ⅰ⑥",$BK37:$CP37,0)+7),0)</f>
        <v>0</v>
      </c>
      <c r="JP37" s="118">
        <f t="shared" si="173"/>
        <v>0</v>
      </c>
      <c r="JQ37" s="91">
        <f t="shared" si="174"/>
        <v>0</v>
      </c>
      <c r="JR37" s="90">
        <f t="shared" si="175"/>
        <v>0</v>
      </c>
      <c r="JS37" s="91">
        <f t="shared" si="176"/>
        <v>0</v>
      </c>
      <c r="JT37" s="91">
        <f t="shared" si="177"/>
        <v>0</v>
      </c>
      <c r="JU37" s="91">
        <f t="shared" si="178"/>
        <v>0</v>
      </c>
      <c r="JV37" s="91">
        <f t="shared" si="179"/>
        <v>0</v>
      </c>
      <c r="JW37" s="91">
        <f t="shared" si="180"/>
        <v>0</v>
      </c>
      <c r="JX37" s="91">
        <f t="shared" si="181"/>
        <v>0</v>
      </c>
      <c r="JY37" s="91">
        <f t="shared" si="182"/>
        <v>0</v>
      </c>
      <c r="JZ37" s="91">
        <f t="shared" si="183"/>
        <v>0</v>
      </c>
      <c r="KA37" s="91">
        <f t="shared" si="184"/>
        <v>0</v>
      </c>
      <c r="KB37" s="120">
        <f t="shared" si="185"/>
        <v>0</v>
      </c>
      <c r="KC37" s="121">
        <f t="shared" si="186"/>
        <v>0</v>
      </c>
      <c r="KD37" s="122" t="str">
        <f t="shared" si="187"/>
        <v/>
      </c>
      <c r="KE37" s="122" t="e">
        <f t="shared" si="188"/>
        <v>#VALUE!</v>
      </c>
      <c r="KF37" s="121">
        <f t="shared" si="189"/>
        <v>0</v>
      </c>
      <c r="KG37" s="121">
        <f t="shared" si="190"/>
        <v>0</v>
      </c>
      <c r="KH37" s="123" t="e">
        <f t="shared" si="191"/>
        <v>#VALUE!</v>
      </c>
      <c r="KI37" s="91" t="e">
        <f t="shared" si="192"/>
        <v>#VALUE!</v>
      </c>
      <c r="KJ37" s="122">
        <f t="shared" si="193"/>
        <v>0</v>
      </c>
      <c r="KK37" s="122">
        <f>IF(I37=1,SUMIFS($AN$10:$AN$330,$E$10:$E$330,E37),0)</f>
        <v>0</v>
      </c>
      <c r="KL37" s="91">
        <f t="shared" si="194"/>
        <v>0</v>
      </c>
      <c r="KM37" s="175" t="e">
        <f t="shared" si="195"/>
        <v>#VALUE!</v>
      </c>
      <c r="KN37" s="56"/>
      <c r="KO37" s="177">
        <f t="shared" si="209"/>
        <v>0</v>
      </c>
      <c r="KP37" s="91">
        <f t="shared" si="209"/>
        <v>0</v>
      </c>
      <c r="KQ37" s="91">
        <f t="shared" si="209"/>
        <v>0</v>
      </c>
      <c r="KR37" s="91">
        <f t="shared" si="209"/>
        <v>0</v>
      </c>
      <c r="KS37" s="91">
        <f t="shared" si="209"/>
        <v>0</v>
      </c>
      <c r="KT37" s="91">
        <f t="shared" si="209"/>
        <v>0</v>
      </c>
      <c r="KU37" s="91">
        <f t="shared" si="209"/>
        <v>0</v>
      </c>
      <c r="KV37" s="91">
        <f t="shared" si="209"/>
        <v>0</v>
      </c>
      <c r="KW37" s="91">
        <f t="shared" si="208"/>
        <v>0</v>
      </c>
      <c r="KX37" s="91">
        <f t="shared" si="208"/>
        <v>0</v>
      </c>
      <c r="KY37" s="91">
        <f t="shared" si="208"/>
        <v>0</v>
      </c>
      <c r="KZ37" s="91">
        <f t="shared" si="208"/>
        <v>0</v>
      </c>
      <c r="LA37" s="175">
        <f t="shared" si="208"/>
        <v>0</v>
      </c>
      <c r="LB37" s="43"/>
      <c r="LC37" s="177">
        <f t="shared" si="197"/>
        <v>0</v>
      </c>
      <c r="LD37" s="91">
        <f t="shared" si="198"/>
        <v>0</v>
      </c>
      <c r="LE37" s="91">
        <f t="shared" si="199"/>
        <v>0</v>
      </c>
      <c r="LF37" s="91">
        <f t="shared" si="200"/>
        <v>0</v>
      </c>
      <c r="LG37" s="91">
        <f t="shared" si="201"/>
        <v>0</v>
      </c>
      <c r="LH37" s="91">
        <f t="shared" si="202"/>
        <v>0</v>
      </c>
      <c r="LI37" s="91">
        <f t="shared" si="203"/>
        <v>0</v>
      </c>
      <c r="LJ37" s="91">
        <f t="shared" si="204"/>
        <v>0</v>
      </c>
      <c r="LK37" s="91">
        <f t="shared" si="205"/>
        <v>0</v>
      </c>
      <c r="LL37" s="91">
        <f t="shared" si="206"/>
        <v>0</v>
      </c>
      <c r="LM37" s="175">
        <f t="shared" si="207"/>
        <v>0</v>
      </c>
    </row>
    <row r="38" spans="1:325" s="20" customFormat="1" ht="24" customHeight="1">
      <c r="A38" s="43">
        <f t="shared" si="60"/>
        <v>0</v>
      </c>
      <c r="B38" s="43">
        <f t="shared" si="61"/>
        <v>0</v>
      </c>
      <c r="C38" s="43">
        <f t="shared" si="62"/>
        <v>0</v>
      </c>
      <c r="D38" s="43">
        <f t="shared" si="63"/>
        <v>0</v>
      </c>
      <c r="E38" s="43">
        <f t="shared" si="64"/>
        <v>0</v>
      </c>
      <c r="F38" s="43">
        <f t="shared" si="1"/>
        <v>0</v>
      </c>
      <c r="G38" s="43">
        <f t="shared" si="65"/>
        <v>0</v>
      </c>
      <c r="H38" s="43">
        <f t="shared" si="66"/>
        <v>0</v>
      </c>
      <c r="I38" s="43">
        <f t="shared" si="67"/>
        <v>0</v>
      </c>
      <c r="J38" s="43">
        <f t="shared" si="2"/>
        <v>0</v>
      </c>
      <c r="K38" s="86">
        <f t="shared" si="68"/>
        <v>0</v>
      </c>
      <c r="L38" s="206"/>
      <c r="M38" s="205"/>
      <c r="N38" s="207"/>
      <c r="O38" s="306"/>
      <c r="P38" s="224"/>
      <c r="Q38" s="250"/>
      <c r="R38" s="250"/>
      <c r="S38" s="225"/>
      <c r="T38" s="225"/>
      <c r="U38" s="109"/>
      <c r="V38" s="89"/>
      <c r="W38" s="196">
        <f>IF(I38=1,IF(P38=1,IF(OR((AND(OR(T38=1,T38=2,8&lt;=T38,T38&lt;=14),HT38&gt;=20)),(AND(OR(T38=3,T38=6),HT38&gt;=5)),(AND(T38=5,HT38&gt;=3)),(AND(OR(T38=4,T38=7),HT38&gt;=1))),1,0),0),IF(E38&gt;=1,SUMIFS(W$10:W$328,E$10:E$328,E38,I$10:I$328,1),0))</f>
        <v>0</v>
      </c>
      <c r="X38" s="226"/>
      <c r="Y38" s="187"/>
      <c r="Z38" s="99">
        <f t="shared" si="69"/>
        <v>0</v>
      </c>
      <c r="AA38" s="99">
        <f t="shared" si="70"/>
        <v>0</v>
      </c>
      <c r="AB38" s="263">
        <f t="shared" si="71"/>
        <v>0</v>
      </c>
      <c r="AC38" s="265"/>
      <c r="AD38" s="91"/>
      <c r="AE38" s="89"/>
      <c r="AF38" s="251"/>
      <c r="AG38" s="252"/>
      <c r="AH38" s="120"/>
      <c r="AI38" s="253"/>
      <c r="AJ38" s="231"/>
      <c r="AK38" s="229"/>
      <c r="AL38" s="185"/>
      <c r="AM38" s="254"/>
      <c r="AN38" s="201">
        <f t="shared" si="5"/>
        <v>0</v>
      </c>
      <c r="AO38" s="255"/>
      <c r="AP38" s="201">
        <f t="shared" si="6"/>
        <v>0</v>
      </c>
      <c r="AQ38" s="255"/>
      <c r="AR38" s="255"/>
      <c r="AS38" s="183"/>
      <c r="AT38" s="100" t="str">
        <f t="shared" si="7"/>
        <v/>
      </c>
      <c r="AU38" s="184" t="str">
        <f t="shared" si="8"/>
        <v/>
      </c>
      <c r="AV38" s="185"/>
      <c r="AW38" s="234"/>
      <c r="AX38" s="272"/>
      <c r="AY38" s="101"/>
      <c r="AZ38" s="102">
        <f t="shared" si="9"/>
        <v>0</v>
      </c>
      <c r="BA38" s="102">
        <f t="shared" si="10"/>
        <v>0</v>
      </c>
      <c r="BB38" s="116" t="str">
        <f t="shared" si="11"/>
        <v/>
      </c>
      <c r="BC38" s="103"/>
      <c r="BD38" s="256"/>
      <c r="BE38" s="256"/>
      <c r="BF38" s="256"/>
      <c r="BG38" s="256"/>
      <c r="BH38" s="104" t="str">
        <f>IF(BB38&lt;&gt;"",VLOOKUP(BB38,'（様式１号）３整理番号表'!$U$4:$W$17,3,FALSE),"")</f>
        <v/>
      </c>
      <c r="BI38" s="238">
        <f t="shared" si="72"/>
        <v>0</v>
      </c>
      <c r="BJ38" s="256">
        <f t="shared" si="73"/>
        <v>0</v>
      </c>
      <c r="BK38" s="105"/>
      <c r="BL38" s="103"/>
      <c r="BM38" s="256"/>
      <c r="BN38" s="256"/>
      <c r="BO38" s="256"/>
      <c r="BP38" s="256"/>
      <c r="BQ38" s="104" t="str">
        <f>IF(BK38&lt;&gt;"",VLOOKUP(BK38,'（様式１号）３整理番号表'!$U$4:$W$12,3,FALSE),"")</f>
        <v/>
      </c>
      <c r="BR38" s="238">
        <f t="shared" si="74"/>
        <v>0</v>
      </c>
      <c r="BS38" s="105"/>
      <c r="BT38" s="103"/>
      <c r="BU38" s="256"/>
      <c r="BV38" s="256"/>
      <c r="BW38" s="256"/>
      <c r="BX38" s="256"/>
      <c r="BY38" s="104" t="str">
        <f>IF(BS38&lt;&gt;"",VLOOKUP(BS38,'（様式１号）３整理番号表'!$U$4:$W$12,3,FALSE),"")</f>
        <v/>
      </c>
      <c r="BZ38" s="238">
        <f t="shared" si="75"/>
        <v>0</v>
      </c>
      <c r="CA38" s="105"/>
      <c r="CB38" s="103"/>
      <c r="CC38" s="275"/>
      <c r="CD38" s="275"/>
      <c r="CE38" s="275"/>
      <c r="CF38" s="275"/>
      <c r="CG38" s="104" t="str">
        <f>IF(CA38&lt;&gt;"",VLOOKUP(CA38,'（様式１号）３整理番号表'!$U$4:$W$12,3,FALSE),"")</f>
        <v/>
      </c>
      <c r="CH38" s="202">
        <f t="shared" si="76"/>
        <v>0</v>
      </c>
      <c r="CI38" s="105"/>
      <c r="CJ38" s="103"/>
      <c r="CK38" s="235"/>
      <c r="CL38" s="235"/>
      <c r="CM38" s="235"/>
      <c r="CN38" s="235"/>
      <c r="CO38" s="104" t="str">
        <f>IF(CI38&lt;&gt;"",VLOOKUP(CI38,'（様式１号）３整理番号表'!$U$4:$W$12,3,FALSE),"")</f>
        <v/>
      </c>
      <c r="CP38" s="202">
        <f t="shared" si="77"/>
        <v>0</v>
      </c>
      <c r="CQ38" s="116">
        <f t="shared" si="78"/>
        <v>0</v>
      </c>
      <c r="CR38" s="116">
        <f t="shared" si="79"/>
        <v>0</v>
      </c>
      <c r="CS38" s="116">
        <f t="shared" si="80"/>
        <v>0</v>
      </c>
      <c r="CT38" s="116">
        <f t="shared" si="81"/>
        <v>0</v>
      </c>
      <c r="CU38" s="116">
        <f t="shared" si="82"/>
        <v>0</v>
      </c>
      <c r="CV38" s="116">
        <f t="shared" si="83"/>
        <v>0</v>
      </c>
      <c r="CW38" s="116">
        <f t="shared" si="84"/>
        <v>0</v>
      </c>
      <c r="CX38" s="116">
        <f t="shared" si="85"/>
        <v>0</v>
      </c>
      <c r="CY38" s="116">
        <f t="shared" si="86"/>
        <v>0</v>
      </c>
      <c r="CZ38" s="116">
        <f t="shared" si="87"/>
        <v>0</v>
      </c>
      <c r="DA38" s="116">
        <f t="shared" si="88"/>
        <v>0</v>
      </c>
      <c r="DB38" s="116">
        <f t="shared" si="89"/>
        <v>0</v>
      </c>
      <c r="DC38" s="190"/>
      <c r="DD38" s="190" t="s">
        <v>40</v>
      </c>
      <c r="DE38" s="190" t="s">
        <v>40</v>
      </c>
      <c r="DF38" s="190" t="s">
        <v>40</v>
      </c>
      <c r="DG38" s="190"/>
      <c r="DH38" s="236">
        <f t="shared" si="90"/>
        <v>0</v>
      </c>
      <c r="DI38" s="236">
        <f t="shared" si="91"/>
        <v>0</v>
      </c>
      <c r="DJ38" s="236">
        <f t="shared" si="92"/>
        <v>0</v>
      </c>
      <c r="DK38" s="236">
        <f t="shared" si="93"/>
        <v>0</v>
      </c>
      <c r="DL38" s="236">
        <f t="shared" si="94"/>
        <v>0</v>
      </c>
      <c r="DM38" s="236">
        <f t="shared" si="95"/>
        <v>0</v>
      </c>
      <c r="DN38" s="236">
        <f t="shared" si="96"/>
        <v>0</v>
      </c>
      <c r="DO38" s="236">
        <f t="shared" si="97"/>
        <v>0</v>
      </c>
      <c r="DP38" s="191">
        <f t="shared" si="98"/>
        <v>0</v>
      </c>
      <c r="DQ38" s="191">
        <f t="shared" si="99"/>
        <v>0</v>
      </c>
      <c r="DR38" s="89"/>
      <c r="DS38" s="89"/>
      <c r="DT38" s="89"/>
      <c r="DU38" s="89"/>
      <c r="DV38" s="89"/>
      <c r="DW38" s="89"/>
      <c r="DX38" s="89"/>
      <c r="DY38" s="89"/>
      <c r="DZ38" s="89"/>
      <c r="EA38" s="257"/>
      <c r="EB38" s="89"/>
      <c r="EC38" s="89"/>
      <c r="ED38" s="89"/>
      <c r="EE38" s="89"/>
      <c r="EF38" s="89"/>
      <c r="EG38" s="89"/>
      <c r="EH38" s="287"/>
      <c r="EI38" s="287"/>
      <c r="EJ38" s="238">
        <f t="shared" si="100"/>
        <v>0</v>
      </c>
      <c r="EK38" s="239">
        <f t="shared" si="101"/>
        <v>0</v>
      </c>
      <c r="EL38" s="287"/>
      <c r="EM38" s="287"/>
      <c r="EN38" s="238">
        <f t="shared" si="102"/>
        <v>0</v>
      </c>
      <c r="EO38" s="287"/>
      <c r="EP38" s="287"/>
      <c r="EQ38" s="238">
        <f t="shared" si="103"/>
        <v>0</v>
      </c>
      <c r="ER38" s="239">
        <f t="shared" si="104"/>
        <v>0</v>
      </c>
      <c r="ES38" s="240"/>
      <c r="ET38" s="241">
        <f t="shared" si="105"/>
        <v>0</v>
      </c>
      <c r="EU38" s="242"/>
      <c r="EV38" s="243">
        <f t="shared" si="106"/>
        <v>0</v>
      </c>
      <c r="EW38" s="243">
        <f t="shared" si="107"/>
        <v>0</v>
      </c>
      <c r="EX38" s="243">
        <f t="shared" si="108"/>
        <v>0</v>
      </c>
      <c r="EY38" s="312">
        <f t="shared" si="109"/>
        <v>0</v>
      </c>
      <c r="EZ38" s="314">
        <f t="shared" si="13"/>
        <v>0</v>
      </c>
      <c r="FA38" s="314">
        <f t="shared" si="14"/>
        <v>0</v>
      </c>
      <c r="FB38" s="314">
        <f t="shared" si="15"/>
        <v>0</v>
      </c>
      <c r="FC38" s="314">
        <f t="shared" si="16"/>
        <v>0</v>
      </c>
      <c r="FD38" s="314">
        <f t="shared" si="17"/>
        <v>0</v>
      </c>
      <c r="FE38" s="314">
        <f t="shared" si="18"/>
        <v>0</v>
      </c>
      <c r="FF38" s="314">
        <f t="shared" si="19"/>
        <v>0</v>
      </c>
      <c r="FG38" s="314">
        <f t="shared" si="20"/>
        <v>0</v>
      </c>
      <c r="FH38" s="314">
        <f t="shared" si="21"/>
        <v>0</v>
      </c>
      <c r="FI38" s="314">
        <f t="shared" si="22"/>
        <v>0</v>
      </c>
      <c r="FJ38" s="112">
        <f t="shared" si="23"/>
        <v>0</v>
      </c>
      <c r="FK38" s="112">
        <f t="shared" si="24"/>
        <v>0</v>
      </c>
      <c r="FL38" s="112">
        <f t="shared" si="25"/>
        <v>0</v>
      </c>
      <c r="FM38" s="112">
        <f t="shared" si="26"/>
        <v>0</v>
      </c>
      <c r="FN38" s="112">
        <f t="shared" si="27"/>
        <v>0</v>
      </c>
      <c r="FO38" s="112">
        <f t="shared" si="28"/>
        <v>0</v>
      </c>
      <c r="FP38" s="112">
        <f t="shared" si="29"/>
        <v>0</v>
      </c>
      <c r="FQ38" s="112">
        <f t="shared" si="30"/>
        <v>0</v>
      </c>
      <c r="FR38" s="112">
        <f t="shared" si="31"/>
        <v>0</v>
      </c>
      <c r="FS38" s="112">
        <f t="shared" si="32"/>
        <v>0</v>
      </c>
      <c r="FT38" s="292"/>
      <c r="FU38" s="293"/>
      <c r="FV38" s="293"/>
      <c r="FW38" s="293"/>
      <c r="FX38" s="292"/>
      <c r="FY38" s="259">
        <f t="shared" si="110"/>
        <v>0</v>
      </c>
      <c r="FZ38" s="259">
        <f t="shared" si="111"/>
        <v>0</v>
      </c>
      <c r="GA38" s="309">
        <f t="shared" si="112"/>
        <v>0</v>
      </c>
      <c r="GB38" s="99">
        <f t="shared" si="33"/>
        <v>0</v>
      </c>
      <c r="GC38" s="99">
        <f t="shared" si="34"/>
        <v>0</v>
      </c>
      <c r="GD38" s="99">
        <f t="shared" si="35"/>
        <v>0</v>
      </c>
      <c r="GE38" s="99">
        <f t="shared" si="36"/>
        <v>0</v>
      </c>
      <c r="GF38" s="99">
        <f t="shared" si="37"/>
        <v>0</v>
      </c>
      <c r="GG38" s="99">
        <f t="shared" si="38"/>
        <v>0</v>
      </c>
      <c r="GH38" s="99">
        <f t="shared" si="39"/>
        <v>0</v>
      </c>
      <c r="GI38" s="99">
        <f t="shared" si="40"/>
        <v>0</v>
      </c>
      <c r="GJ38" s="99">
        <f t="shared" si="41"/>
        <v>0</v>
      </c>
      <c r="GK38" s="99">
        <f t="shared" si="42"/>
        <v>0</v>
      </c>
      <c r="GL38" s="116">
        <f t="shared" si="113"/>
        <v>0</v>
      </c>
      <c r="GM38" s="116">
        <f t="shared" si="114"/>
        <v>0</v>
      </c>
      <c r="GN38" s="116">
        <f t="shared" si="115"/>
        <v>0</v>
      </c>
      <c r="GO38" s="116">
        <f t="shared" si="116"/>
        <v>0</v>
      </c>
      <c r="GP38" s="116">
        <f t="shared" si="117"/>
        <v>0</v>
      </c>
      <c r="GQ38" s="116">
        <f t="shared" si="118"/>
        <v>0</v>
      </c>
      <c r="GR38" s="116">
        <f t="shared" si="119"/>
        <v>0</v>
      </c>
      <c r="GS38" s="116">
        <f t="shared" si="120"/>
        <v>0</v>
      </c>
      <c r="GT38" s="116">
        <f t="shared" si="121"/>
        <v>0</v>
      </c>
      <c r="GU38" s="116">
        <f t="shared" si="122"/>
        <v>0</v>
      </c>
      <c r="GV38" s="116">
        <f t="shared" si="123"/>
        <v>0</v>
      </c>
      <c r="GW38" s="116">
        <f t="shared" si="124"/>
        <v>0</v>
      </c>
      <c r="GX38" s="116">
        <f t="shared" si="125"/>
        <v>0</v>
      </c>
      <c r="GY38" s="116">
        <f t="shared" si="126"/>
        <v>0</v>
      </c>
      <c r="GZ38" s="116">
        <f t="shared" si="127"/>
        <v>0</v>
      </c>
      <c r="HA38" s="116">
        <f t="shared" si="128"/>
        <v>0</v>
      </c>
      <c r="HB38" s="116">
        <f t="shared" si="129"/>
        <v>0</v>
      </c>
      <c r="HC38" s="116">
        <f t="shared" si="130"/>
        <v>0</v>
      </c>
      <c r="HD38" s="116">
        <f t="shared" si="131"/>
        <v>0</v>
      </c>
      <c r="HE38" s="116">
        <f t="shared" si="132"/>
        <v>0</v>
      </c>
      <c r="HF38" s="116">
        <f t="shared" si="133"/>
        <v>0</v>
      </c>
      <c r="HG38" s="258"/>
      <c r="HH38" s="258"/>
      <c r="HI38" s="260">
        <f t="shared" si="134"/>
        <v>0</v>
      </c>
      <c r="HJ38" s="240"/>
      <c r="HK38" s="242"/>
      <c r="HL38" s="241">
        <f t="shared" si="135"/>
        <v>0</v>
      </c>
      <c r="HM38" s="243">
        <f t="shared" si="136"/>
        <v>0</v>
      </c>
      <c r="HN38" s="243">
        <f t="shared" si="137"/>
        <v>0</v>
      </c>
      <c r="HO38" s="247">
        <f t="shared" si="138"/>
        <v>0</v>
      </c>
      <c r="HP38" s="261">
        <f t="shared" si="139"/>
        <v>0</v>
      </c>
      <c r="HQ38" s="43"/>
      <c r="HR38" s="250"/>
      <c r="HS38" s="301"/>
      <c r="HT38" s="301"/>
      <c r="HU38" s="316">
        <f t="shared" si="140"/>
        <v>0</v>
      </c>
      <c r="HV38" s="317">
        <f t="shared" si="141"/>
        <v>0</v>
      </c>
      <c r="HW38" s="318"/>
      <c r="HX38" s="319"/>
      <c r="HY38" s="319"/>
      <c r="HZ38" s="320" t="str">
        <f t="shared" si="142"/>
        <v/>
      </c>
      <c r="IA38" s="321">
        <f>IF(OR(AND(1&lt;=HZ38,HZ38&lt;=3),HZ38=6),VLOOKUP(HZ38,'（様式１号）３整理番号表'!$J$5:$K$59,2,FALSE),0)</f>
        <v>0</v>
      </c>
      <c r="IB38" s="321">
        <f>IF(OR(HZ38=4,HZ38=7),VLOOKUP(HZ38,'（様式１号）３整理番号表'!$J$5:$K$59,2,FALSE),0)</f>
        <v>0</v>
      </c>
      <c r="IC38" s="321">
        <f>IF(HZ38=5,VLOOKUP(HZ38,'（様式１号）３整理番号表'!$J$5:$K$59,2,FALSE),0)</f>
        <v>0</v>
      </c>
      <c r="ID38" s="321">
        <f>IF(AND(8&lt;=HZ38,HZ38&lt;=13),VLOOKUP(HZ38,'（様式１号）３整理番号表'!$J$5:$K$59,2,FALSE),0)</f>
        <v>0</v>
      </c>
      <c r="IE38" s="320">
        <f t="shared" si="143"/>
        <v>0</v>
      </c>
      <c r="IF38" s="320">
        <f t="shared" si="144"/>
        <v>0</v>
      </c>
      <c r="IG38" s="320">
        <f t="shared" si="145"/>
        <v>0</v>
      </c>
      <c r="IH38" s="320">
        <f t="shared" si="146"/>
        <v>0</v>
      </c>
      <c r="II38" s="320">
        <f t="shared" si="147"/>
        <v>0</v>
      </c>
      <c r="IJ38" s="320">
        <f t="shared" si="148"/>
        <v>0</v>
      </c>
      <c r="IK38" s="320">
        <f t="shared" si="149"/>
        <v>0</v>
      </c>
      <c r="IL38" s="320">
        <f t="shared" si="150"/>
        <v>0</v>
      </c>
      <c r="IM38" s="320">
        <f t="shared" si="151"/>
        <v>0</v>
      </c>
      <c r="IN38" s="320">
        <f t="shared" si="152"/>
        <v>0</v>
      </c>
      <c r="IO38" s="320">
        <f t="shared" si="153"/>
        <v>0</v>
      </c>
      <c r="IP38" s="320">
        <f t="shared" si="154"/>
        <v>0</v>
      </c>
      <c r="IQ38" s="320">
        <f t="shared" si="155"/>
        <v>0</v>
      </c>
      <c r="IR38" s="320">
        <f t="shared" si="156"/>
        <v>0</v>
      </c>
      <c r="IS38" s="320">
        <f t="shared" si="157"/>
        <v>0</v>
      </c>
      <c r="IT38" s="320">
        <f t="shared" si="158"/>
        <v>0</v>
      </c>
      <c r="IU38" s="320">
        <f t="shared" si="159"/>
        <v>0</v>
      </c>
      <c r="IV38" s="43"/>
      <c r="IW38" s="43"/>
      <c r="IX38" s="249"/>
      <c r="IY38" s="92">
        <f t="shared" si="160"/>
        <v>0</v>
      </c>
      <c r="IZ38" s="93" t="e">
        <f>VLOOKUP(IY38,'（様式１号）３整理番号表'!$B$6:$H$12,2,FALSE)</f>
        <v>#N/A</v>
      </c>
      <c r="JA38" s="91">
        <f t="shared" si="161"/>
        <v>0</v>
      </c>
      <c r="JB38" s="91">
        <f t="shared" si="162"/>
        <v>0</v>
      </c>
      <c r="JC38" s="91">
        <f t="shared" si="163"/>
        <v>0</v>
      </c>
      <c r="JD38" s="91">
        <f t="shared" si="164"/>
        <v>0</v>
      </c>
      <c r="JE38" s="91">
        <f t="shared" si="165"/>
        <v>0</v>
      </c>
      <c r="JF38" s="91">
        <f t="shared" si="166"/>
        <v>0</v>
      </c>
      <c r="JG38" s="91">
        <f t="shared" si="167"/>
        <v>0</v>
      </c>
      <c r="JH38" s="91" t="str">
        <f t="shared" si="168"/>
        <v>○</v>
      </c>
      <c r="JI38" s="301" cm="1">
        <f t="array" ref="JI38">IF($KP38=1,INDEX($BS38:$CP38,1,MATCH("Ⅰ⑤",$BS38:$CP38,0)+2),0)</f>
        <v>0</v>
      </c>
      <c r="JJ38" s="301" cm="1">
        <f t="array" ref="JJ38">IF($KP38=1,INDEX($BS38:$CP38,1,MATCH("Ⅰ⑤",$BS38:$CP38,0)+5),0)</f>
        <v>0</v>
      </c>
      <c r="JK38" s="117" t="str">
        <f t="shared" si="169"/>
        <v/>
      </c>
      <c r="JL38" s="117" t="str">
        <f t="shared" si="170"/>
        <v/>
      </c>
      <c r="JM38" s="118">
        <f t="shared" si="171"/>
        <v>0</v>
      </c>
      <c r="JN38" s="91" t="str">
        <f t="shared" si="172"/>
        <v/>
      </c>
      <c r="JO38" s="119" cm="1">
        <f t="array" ref="JO38">IF(KT38=1,INDEX($BK38:$CP38,1,MATCH("Ⅰ⑥",$BK38:$CP38,0)+7),0)</f>
        <v>0</v>
      </c>
      <c r="JP38" s="118">
        <f t="shared" si="173"/>
        <v>0</v>
      </c>
      <c r="JQ38" s="91">
        <f t="shared" si="174"/>
        <v>0</v>
      </c>
      <c r="JR38" s="90">
        <f t="shared" si="175"/>
        <v>0</v>
      </c>
      <c r="JS38" s="91">
        <f t="shared" si="176"/>
        <v>0</v>
      </c>
      <c r="JT38" s="91">
        <f t="shared" si="177"/>
        <v>0</v>
      </c>
      <c r="JU38" s="91">
        <f t="shared" si="178"/>
        <v>0</v>
      </c>
      <c r="JV38" s="91">
        <f t="shared" si="179"/>
        <v>0</v>
      </c>
      <c r="JW38" s="91">
        <f t="shared" si="180"/>
        <v>0</v>
      </c>
      <c r="JX38" s="91">
        <f t="shared" si="181"/>
        <v>0</v>
      </c>
      <c r="JY38" s="91">
        <f t="shared" si="182"/>
        <v>0</v>
      </c>
      <c r="JZ38" s="91">
        <f t="shared" si="183"/>
        <v>0</v>
      </c>
      <c r="KA38" s="91">
        <f t="shared" si="184"/>
        <v>0</v>
      </c>
      <c r="KB38" s="120">
        <f t="shared" si="185"/>
        <v>0</v>
      </c>
      <c r="KC38" s="121">
        <f t="shared" si="186"/>
        <v>0</v>
      </c>
      <c r="KD38" s="122" t="str">
        <f t="shared" si="187"/>
        <v/>
      </c>
      <c r="KE38" s="122" t="e">
        <f t="shared" si="188"/>
        <v>#VALUE!</v>
      </c>
      <c r="KF38" s="121">
        <f t="shared" si="189"/>
        <v>0</v>
      </c>
      <c r="KG38" s="121">
        <f t="shared" si="190"/>
        <v>0</v>
      </c>
      <c r="KH38" s="123" t="e">
        <f t="shared" si="191"/>
        <v>#VALUE!</v>
      </c>
      <c r="KI38" s="91" t="e">
        <f t="shared" si="192"/>
        <v>#VALUE!</v>
      </c>
      <c r="KJ38" s="122">
        <f t="shared" si="193"/>
        <v>0</v>
      </c>
      <c r="KK38" s="122">
        <f>IF(I38=1,SUMIFS($AN$10:$AN$330,$E$10:$E$330,E38),0)</f>
        <v>0</v>
      </c>
      <c r="KL38" s="91">
        <f t="shared" si="194"/>
        <v>0</v>
      </c>
      <c r="KM38" s="175" t="e">
        <f t="shared" si="195"/>
        <v>#VALUE!</v>
      </c>
      <c r="KN38" s="56"/>
      <c r="KO38" s="177">
        <f t="shared" si="209"/>
        <v>0</v>
      </c>
      <c r="KP38" s="91">
        <f t="shared" si="209"/>
        <v>0</v>
      </c>
      <c r="KQ38" s="91">
        <f t="shared" si="209"/>
        <v>0</v>
      </c>
      <c r="KR38" s="91">
        <f t="shared" si="209"/>
        <v>0</v>
      </c>
      <c r="KS38" s="91">
        <f t="shared" si="209"/>
        <v>0</v>
      </c>
      <c r="KT38" s="91">
        <f t="shared" si="209"/>
        <v>0</v>
      </c>
      <c r="KU38" s="91">
        <f t="shared" si="209"/>
        <v>0</v>
      </c>
      <c r="KV38" s="91">
        <f t="shared" si="209"/>
        <v>0</v>
      </c>
      <c r="KW38" s="91">
        <f t="shared" si="208"/>
        <v>0</v>
      </c>
      <c r="KX38" s="91">
        <f t="shared" si="208"/>
        <v>0</v>
      </c>
      <c r="KY38" s="91">
        <f t="shared" si="208"/>
        <v>0</v>
      </c>
      <c r="KZ38" s="91">
        <f t="shared" si="208"/>
        <v>0</v>
      </c>
      <c r="LA38" s="175">
        <f t="shared" si="208"/>
        <v>0</v>
      </c>
      <c r="LB38" s="43"/>
      <c r="LC38" s="177">
        <f t="shared" si="197"/>
        <v>0</v>
      </c>
      <c r="LD38" s="91">
        <f t="shared" si="198"/>
        <v>0</v>
      </c>
      <c r="LE38" s="91">
        <f t="shared" si="199"/>
        <v>0</v>
      </c>
      <c r="LF38" s="91">
        <f t="shared" si="200"/>
        <v>0</v>
      </c>
      <c r="LG38" s="91">
        <f t="shared" si="201"/>
        <v>0</v>
      </c>
      <c r="LH38" s="91">
        <f t="shared" si="202"/>
        <v>0</v>
      </c>
      <c r="LI38" s="91">
        <f t="shared" si="203"/>
        <v>0</v>
      </c>
      <c r="LJ38" s="91">
        <f t="shared" si="204"/>
        <v>0</v>
      </c>
      <c r="LK38" s="91">
        <f t="shared" si="205"/>
        <v>0</v>
      </c>
      <c r="LL38" s="91">
        <f t="shared" si="206"/>
        <v>0</v>
      </c>
      <c r="LM38" s="175">
        <f t="shared" si="207"/>
        <v>0</v>
      </c>
    </row>
    <row r="39" spans="1:325" s="16" customFormat="1" ht="12" customHeight="1">
      <c r="K39" s="12"/>
      <c r="L39" s="12"/>
      <c r="M39" s="33"/>
      <c r="N39" s="33"/>
      <c r="O39" s="33"/>
      <c r="P39" s="33"/>
      <c r="Q39" s="33"/>
      <c r="R39" s="33"/>
      <c r="S39" s="33"/>
      <c r="T39" s="33"/>
      <c r="U39" s="33"/>
      <c r="V39" s="33"/>
      <c r="W39" s="13"/>
      <c r="X39" s="13"/>
      <c r="Y39" s="13"/>
      <c r="Z39" s="13"/>
      <c r="AA39" s="13"/>
      <c r="AB39" s="13"/>
      <c r="AC39" s="13"/>
      <c r="AD39" s="13"/>
      <c r="AE39" s="13"/>
      <c r="AF39" s="13"/>
      <c r="AG39" s="10"/>
      <c r="AH39" s="10"/>
      <c r="AI39" s="10"/>
      <c r="AJ39" s="10"/>
      <c r="AK39" s="10"/>
      <c r="AL39" s="10"/>
      <c r="AM39" s="13"/>
      <c r="AN39" s="13"/>
      <c r="AO39" s="13"/>
      <c r="AP39" s="13"/>
      <c r="AQ39" s="13"/>
      <c r="AR39" s="13"/>
      <c r="AS39" s="13"/>
      <c r="AT39" s="2"/>
      <c r="AU39" s="3"/>
      <c r="AV39" s="3"/>
      <c r="AW39" s="3"/>
      <c r="AX39" s="3"/>
      <c r="AY39" s="12"/>
      <c r="AZ39" s="12"/>
      <c r="BA39" s="17"/>
      <c r="BB39" s="17"/>
      <c r="BC39" s="34"/>
      <c r="BD39" s="18"/>
      <c r="BE39" s="18"/>
      <c r="BF39" s="18"/>
      <c r="BG39" s="18"/>
      <c r="BH39" s="18"/>
      <c r="BI39" s="18"/>
      <c r="BJ39" s="18"/>
      <c r="BK39" s="17"/>
      <c r="BL39" s="18"/>
      <c r="BM39" s="18"/>
      <c r="BN39" s="18"/>
      <c r="BO39" s="18"/>
      <c r="BP39" s="18"/>
      <c r="BQ39" s="18"/>
      <c r="BR39" s="18"/>
      <c r="BS39" s="17"/>
      <c r="BT39" s="18"/>
      <c r="BU39" s="18"/>
      <c r="BV39" s="18"/>
      <c r="BW39" s="18"/>
      <c r="BX39" s="18"/>
      <c r="BY39" s="18"/>
      <c r="BZ39" s="18"/>
      <c r="CA39" s="17"/>
      <c r="CB39" s="18"/>
      <c r="CC39" s="18"/>
      <c r="CD39" s="18"/>
      <c r="CE39" s="18"/>
      <c r="CF39" s="18"/>
      <c r="CG39" s="18"/>
      <c r="CH39" s="18"/>
      <c r="CI39" s="18"/>
      <c r="CJ39" s="18"/>
      <c r="CK39" s="18"/>
      <c r="CL39" s="18"/>
      <c r="CM39" s="18"/>
      <c r="CN39" s="18"/>
      <c r="CO39" s="18"/>
      <c r="CP39" s="18"/>
      <c r="CQ39" s="12"/>
      <c r="CR39" s="12"/>
      <c r="EH39" s="280"/>
      <c r="EI39" s="280"/>
      <c r="EL39" s="280"/>
      <c r="EM39" s="280"/>
      <c r="EO39" s="280"/>
      <c r="EP39" s="280"/>
    </row>
    <row r="40" spans="1:325" s="16" customFormat="1" ht="15.75" customHeight="1">
      <c r="K40" s="474" t="s">
        <v>41</v>
      </c>
      <c r="L40" s="474"/>
      <c r="M40" s="474"/>
      <c r="N40" s="1" t="s">
        <v>224</v>
      </c>
      <c r="O40" s="1"/>
      <c r="P40" s="33"/>
      <c r="Q40" s="33"/>
      <c r="R40" s="33"/>
      <c r="S40" s="33"/>
      <c r="T40" s="33"/>
      <c r="U40" s="33"/>
      <c r="V40" s="33"/>
      <c r="W40" s="13"/>
      <c r="X40" s="13"/>
      <c r="Y40" s="13"/>
      <c r="Z40" s="13"/>
      <c r="AA40" s="13"/>
      <c r="AB40" s="13"/>
      <c r="AC40" s="13"/>
      <c r="AD40" s="13"/>
      <c r="AE40" s="13"/>
      <c r="AF40" s="13"/>
      <c r="AG40" s="10"/>
      <c r="AH40" s="10"/>
      <c r="AI40" s="10"/>
      <c r="AJ40" s="10"/>
      <c r="AK40" s="10"/>
      <c r="AL40" s="10"/>
      <c r="AM40" s="13"/>
      <c r="AN40" s="13"/>
      <c r="AO40" s="13"/>
      <c r="AP40" s="13"/>
      <c r="AQ40" s="13"/>
      <c r="AR40" s="13"/>
      <c r="AS40" s="13"/>
      <c r="AT40" s="2"/>
      <c r="AU40" s="3"/>
      <c r="AV40" s="3"/>
      <c r="AW40" s="3"/>
      <c r="AX40" s="3"/>
      <c r="AY40" s="12"/>
      <c r="AZ40" s="12"/>
      <c r="BA40" s="17"/>
      <c r="BB40" s="17"/>
      <c r="BC40" s="34"/>
      <c r="BD40" s="18"/>
      <c r="BE40" s="18"/>
      <c r="BF40" s="18"/>
      <c r="BG40" s="18"/>
      <c r="BH40" s="18"/>
      <c r="BI40" s="18"/>
      <c r="BJ40" s="18"/>
      <c r="BK40" s="17"/>
      <c r="BL40" s="18"/>
      <c r="BM40" s="18"/>
      <c r="BN40" s="18"/>
      <c r="BO40" s="18"/>
      <c r="BP40" s="18"/>
      <c r="BQ40" s="18"/>
      <c r="BR40" s="18"/>
      <c r="BS40" s="17"/>
      <c r="BT40" s="18"/>
      <c r="BU40" s="18"/>
      <c r="BV40" s="18"/>
      <c r="BW40" s="18"/>
      <c r="BX40" s="18"/>
      <c r="BY40" s="18"/>
      <c r="BZ40" s="18"/>
      <c r="CA40" s="17"/>
      <c r="CB40" s="18"/>
      <c r="CC40" s="18"/>
      <c r="CD40" s="18"/>
      <c r="CE40" s="18"/>
      <c r="CF40" s="18"/>
      <c r="CG40" s="18"/>
      <c r="CH40" s="18"/>
      <c r="CI40" s="18"/>
      <c r="CJ40" s="18"/>
      <c r="CK40" s="18"/>
      <c r="CL40" s="18"/>
      <c r="CM40" s="18"/>
      <c r="CN40" s="18"/>
      <c r="CO40" s="18"/>
      <c r="CP40" s="18"/>
      <c r="CQ40" s="12"/>
      <c r="CR40" s="12"/>
      <c r="EH40" s="280"/>
      <c r="EI40" s="280"/>
      <c r="EL40" s="280"/>
      <c r="EM40" s="280"/>
      <c r="EO40" s="280"/>
      <c r="EP40" s="280"/>
    </row>
    <row r="41" spans="1:325" s="16" customFormat="1" ht="15.75" customHeight="1">
      <c r="K41" s="10"/>
      <c r="L41" s="10"/>
      <c r="M41" s="10"/>
      <c r="N41" s="1" t="s">
        <v>223</v>
      </c>
      <c r="O41" s="1"/>
      <c r="P41" s="33"/>
      <c r="Q41" s="33"/>
      <c r="R41" s="33"/>
      <c r="S41" s="33"/>
      <c r="T41" s="33"/>
      <c r="U41" s="33"/>
      <c r="V41" s="33"/>
      <c r="W41" s="13"/>
      <c r="X41" s="13"/>
      <c r="Y41" s="13"/>
      <c r="Z41" s="13"/>
      <c r="AA41" s="13"/>
      <c r="AB41" s="13"/>
      <c r="AC41" s="13"/>
      <c r="AD41" s="13"/>
      <c r="AE41" s="13"/>
      <c r="AF41" s="13"/>
      <c r="AG41" s="10"/>
      <c r="AH41" s="10"/>
      <c r="AI41" s="10"/>
      <c r="AJ41" s="10"/>
      <c r="AK41" s="10"/>
      <c r="AL41" s="10"/>
      <c r="AM41" s="13"/>
      <c r="AN41" s="13"/>
      <c r="AO41" s="13"/>
      <c r="AP41" s="13"/>
      <c r="AQ41" s="13"/>
      <c r="AR41" s="13"/>
      <c r="AS41" s="13"/>
      <c r="AT41" s="2"/>
      <c r="AU41" s="3"/>
      <c r="AV41" s="3"/>
      <c r="AW41" s="3"/>
      <c r="AX41" s="3"/>
      <c r="AY41" s="12"/>
      <c r="AZ41" s="12"/>
      <c r="BA41" s="17"/>
      <c r="BB41" s="17"/>
      <c r="BC41" s="34"/>
      <c r="BD41" s="18"/>
      <c r="BE41" s="18"/>
      <c r="BF41" s="18"/>
      <c r="BG41" s="18"/>
      <c r="BH41" s="18"/>
      <c r="BI41" s="18"/>
      <c r="BJ41" s="18"/>
      <c r="BK41" s="17"/>
      <c r="BL41" s="18"/>
      <c r="BM41" s="18"/>
      <c r="BN41" s="18"/>
      <c r="BO41" s="18"/>
      <c r="BP41" s="18"/>
      <c r="BQ41" s="18"/>
      <c r="BR41" s="18"/>
      <c r="BS41" s="17"/>
      <c r="BT41" s="18"/>
      <c r="BU41" s="18"/>
      <c r="BV41" s="18"/>
      <c r="BW41" s="18"/>
      <c r="BX41" s="18"/>
      <c r="BY41" s="18"/>
      <c r="BZ41" s="18"/>
      <c r="CA41" s="17"/>
      <c r="CB41" s="18"/>
      <c r="CC41" s="18"/>
      <c r="CD41" s="18"/>
      <c r="CE41" s="18"/>
      <c r="CF41" s="18"/>
      <c r="CG41" s="18"/>
      <c r="CH41" s="18"/>
      <c r="CI41" s="18"/>
      <c r="CJ41" s="18"/>
      <c r="CK41" s="18"/>
      <c r="CL41" s="18"/>
      <c r="CM41" s="18"/>
      <c r="CN41" s="18"/>
      <c r="CO41" s="18"/>
      <c r="CP41" s="18"/>
      <c r="CQ41" s="12"/>
      <c r="CR41" s="12"/>
      <c r="EH41" s="280"/>
      <c r="EI41" s="280"/>
      <c r="EL41" s="280"/>
      <c r="EM41" s="280"/>
      <c r="EO41" s="280"/>
      <c r="EP41" s="280"/>
    </row>
    <row r="42" spans="1:325" s="16" customFormat="1" ht="15.75" customHeight="1">
      <c r="K42" s="10"/>
      <c r="L42" s="10"/>
      <c r="M42" s="10"/>
      <c r="N42" s="1" t="s">
        <v>225</v>
      </c>
      <c r="O42" s="1"/>
      <c r="P42" s="33"/>
      <c r="Q42" s="33"/>
      <c r="R42" s="33"/>
      <c r="S42" s="33"/>
      <c r="T42" s="33"/>
      <c r="U42" s="33"/>
      <c r="V42" s="33"/>
      <c r="W42" s="13"/>
      <c r="X42" s="13"/>
      <c r="Y42" s="13"/>
      <c r="Z42" s="13"/>
      <c r="AA42" s="13"/>
      <c r="AB42" s="13"/>
      <c r="AC42" s="13"/>
      <c r="AD42" s="13"/>
      <c r="AE42" s="13"/>
      <c r="AF42" s="13"/>
      <c r="AG42" s="10"/>
      <c r="AH42" s="10"/>
      <c r="AI42" s="10"/>
      <c r="AJ42" s="10"/>
      <c r="AK42" s="10"/>
      <c r="AL42" s="10"/>
      <c r="AM42" s="13"/>
      <c r="AN42" s="13"/>
      <c r="AO42" s="13"/>
      <c r="AP42" s="13"/>
      <c r="AQ42" s="13"/>
      <c r="AR42" s="13"/>
      <c r="AS42" s="13"/>
      <c r="AT42" s="2"/>
      <c r="AU42" s="3"/>
      <c r="AV42" s="3"/>
      <c r="AW42" s="3"/>
      <c r="AX42" s="3"/>
      <c r="AY42" s="12"/>
      <c r="AZ42" s="12"/>
      <c r="BA42" s="17"/>
      <c r="BB42" s="17"/>
      <c r="BC42" s="34"/>
      <c r="BD42" s="18"/>
      <c r="BE42" s="18"/>
      <c r="BF42" s="18"/>
      <c r="BG42" s="18"/>
      <c r="BH42" s="18"/>
      <c r="BI42" s="18"/>
      <c r="BJ42" s="18"/>
      <c r="BK42" s="17"/>
      <c r="BL42" s="18"/>
      <c r="BM42" s="18"/>
      <c r="BN42" s="18"/>
      <c r="BO42" s="18"/>
      <c r="BP42" s="18"/>
      <c r="BQ42" s="18"/>
      <c r="BR42" s="18"/>
      <c r="BS42" s="17"/>
      <c r="BT42" s="18"/>
      <c r="BU42" s="18"/>
      <c r="BV42" s="18"/>
      <c r="BW42" s="18"/>
      <c r="BX42" s="18"/>
      <c r="BY42" s="18"/>
      <c r="BZ42" s="18"/>
      <c r="CA42" s="17"/>
      <c r="CB42" s="18"/>
      <c r="CC42" s="18"/>
      <c r="CD42" s="18"/>
      <c r="CE42" s="18"/>
      <c r="CF42" s="18"/>
      <c r="CG42" s="18"/>
      <c r="CH42" s="18"/>
      <c r="CI42" s="18"/>
      <c r="CJ42" s="18"/>
      <c r="CK42" s="18"/>
      <c r="CL42" s="18"/>
      <c r="CM42" s="18"/>
      <c r="CN42" s="18"/>
      <c r="CO42" s="18"/>
      <c r="CP42" s="18"/>
      <c r="CQ42" s="12"/>
      <c r="CR42" s="12"/>
      <c r="EH42" s="280"/>
      <c r="EI42" s="280"/>
      <c r="EL42" s="280"/>
      <c r="EM42" s="280"/>
      <c r="EO42" s="280"/>
      <c r="EP42" s="280"/>
    </row>
    <row r="43" spans="1:325" s="16" customFormat="1" ht="15.75" customHeight="1">
      <c r="K43" s="10"/>
      <c r="L43" s="10"/>
      <c r="N43" s="1" t="s">
        <v>226</v>
      </c>
      <c r="O43" s="1"/>
      <c r="P43" s="33"/>
      <c r="Q43" s="33"/>
      <c r="R43" s="33"/>
      <c r="S43" s="33"/>
      <c r="T43" s="33"/>
      <c r="U43" s="33"/>
      <c r="V43" s="33"/>
      <c r="W43" s="13"/>
      <c r="X43" s="13"/>
      <c r="Y43" s="13"/>
      <c r="Z43" s="13"/>
      <c r="AA43" s="13"/>
      <c r="AB43" s="13"/>
      <c r="AC43" s="13"/>
      <c r="AD43" s="13"/>
      <c r="AE43" s="13"/>
      <c r="AF43" s="13"/>
      <c r="AG43" s="10"/>
      <c r="AH43" s="10"/>
      <c r="AI43" s="10"/>
      <c r="AJ43" s="10"/>
      <c r="AK43" s="10"/>
      <c r="AL43" s="10"/>
      <c r="AM43" s="13"/>
      <c r="AN43" s="13"/>
      <c r="AO43" s="13"/>
      <c r="AP43" s="13"/>
      <c r="AQ43" s="13"/>
      <c r="AR43" s="13"/>
      <c r="AS43" s="13"/>
      <c r="AT43" s="2"/>
      <c r="AU43" s="3"/>
      <c r="AV43" s="3"/>
      <c r="AW43" s="3"/>
      <c r="AX43" s="3"/>
      <c r="AY43" s="12"/>
      <c r="AZ43" s="12"/>
      <c r="BA43" s="17"/>
      <c r="BB43" s="17"/>
      <c r="BC43" s="34"/>
      <c r="BD43" s="18"/>
      <c r="BE43" s="18"/>
      <c r="BF43" s="18"/>
      <c r="BG43" s="18"/>
      <c r="BH43" s="18"/>
      <c r="BI43" s="18"/>
      <c r="BJ43" s="18"/>
      <c r="BK43" s="17"/>
      <c r="BL43" s="18"/>
      <c r="BM43" s="18"/>
      <c r="BN43" s="18"/>
      <c r="BO43" s="18"/>
      <c r="BP43" s="18"/>
      <c r="BQ43" s="18"/>
      <c r="BR43" s="18"/>
      <c r="BS43" s="17"/>
      <c r="BT43" s="18"/>
      <c r="BU43" s="18"/>
      <c r="BV43" s="18"/>
      <c r="BW43" s="18"/>
      <c r="BX43" s="18"/>
      <c r="BY43" s="18"/>
      <c r="BZ43" s="18"/>
      <c r="CA43" s="17"/>
      <c r="CB43" s="18"/>
      <c r="CC43" s="18"/>
      <c r="CD43" s="18"/>
      <c r="CE43" s="18"/>
      <c r="CF43" s="18"/>
      <c r="CG43" s="18"/>
      <c r="CH43" s="18"/>
      <c r="CI43" s="18"/>
      <c r="CJ43" s="18"/>
      <c r="CK43" s="18"/>
      <c r="CL43" s="18"/>
      <c r="CM43" s="18"/>
      <c r="CN43" s="18"/>
      <c r="CO43" s="18"/>
      <c r="CP43" s="18"/>
      <c r="CQ43" s="12"/>
      <c r="CR43" s="12"/>
      <c r="EH43" s="280"/>
      <c r="EI43" s="280"/>
      <c r="EL43" s="280"/>
      <c r="EM43" s="280"/>
      <c r="EO43" s="280"/>
      <c r="EP43" s="280"/>
    </row>
    <row r="44" spans="1:325" s="35" customFormat="1" ht="15.75" customHeight="1">
      <c r="K44" s="12"/>
      <c r="L44" s="12"/>
      <c r="M44" s="1"/>
      <c r="N44" s="1" t="s">
        <v>228</v>
      </c>
      <c r="O44" s="1"/>
      <c r="P44" s="13"/>
      <c r="Q44" s="13"/>
      <c r="R44" s="13"/>
      <c r="S44" s="13"/>
      <c r="T44" s="13"/>
      <c r="U44" s="13"/>
      <c r="V44" s="13"/>
      <c r="W44" s="13"/>
      <c r="X44" s="13"/>
      <c r="Y44" s="13"/>
      <c r="Z44" s="13"/>
      <c r="AA44" s="13"/>
      <c r="AB44" s="13"/>
      <c r="AC44" s="13"/>
      <c r="AD44" s="13"/>
      <c r="AE44" s="13"/>
      <c r="AF44" s="13"/>
      <c r="AG44" s="10"/>
      <c r="AH44" s="10"/>
      <c r="AI44" s="10"/>
      <c r="AJ44" s="10"/>
      <c r="AK44" s="10"/>
      <c r="AL44" s="10"/>
      <c r="AM44" s="13"/>
      <c r="AN44" s="13"/>
      <c r="AO44" s="13"/>
      <c r="AP44" s="13"/>
      <c r="AQ44" s="13"/>
      <c r="AR44" s="13"/>
      <c r="AS44" s="13"/>
      <c r="AT44" s="10"/>
      <c r="AU44" s="12"/>
      <c r="AV44" s="12"/>
      <c r="AW44" s="12"/>
      <c r="AX44" s="12"/>
      <c r="AY44" s="12"/>
      <c r="AZ44" s="13"/>
      <c r="BA44" s="13"/>
      <c r="BB44" s="12"/>
      <c r="BC44" s="34"/>
      <c r="BD44" s="34"/>
      <c r="BE44" s="34"/>
      <c r="BF44" s="34"/>
      <c r="BG44" s="34"/>
      <c r="BH44" s="34"/>
      <c r="BI44" s="34"/>
      <c r="BJ44" s="34"/>
      <c r="BK44" s="12"/>
      <c r="BL44" s="34"/>
      <c r="BM44" s="34"/>
      <c r="BN44" s="34"/>
      <c r="BO44" s="34"/>
      <c r="BP44" s="34"/>
      <c r="BQ44" s="34"/>
      <c r="BR44" s="34"/>
      <c r="BS44" s="12"/>
      <c r="BT44" s="34"/>
      <c r="BU44" s="34"/>
      <c r="BV44" s="34"/>
      <c r="BW44" s="34"/>
      <c r="BX44" s="34"/>
      <c r="BY44" s="34"/>
      <c r="BZ44" s="34"/>
      <c r="CA44" s="12"/>
      <c r="CB44" s="34"/>
      <c r="CC44" s="34"/>
      <c r="CD44" s="34"/>
      <c r="CE44" s="34"/>
      <c r="CF44" s="34"/>
      <c r="CG44" s="34"/>
      <c r="CH44" s="34"/>
      <c r="CI44" s="34"/>
      <c r="CJ44" s="34"/>
      <c r="CK44" s="34"/>
      <c r="CL44" s="34"/>
      <c r="CM44" s="34"/>
      <c r="CN44" s="34"/>
      <c r="CO44" s="34"/>
      <c r="CP44" s="34"/>
      <c r="CQ44" s="19"/>
      <c r="CR44" s="19"/>
      <c r="CS44" s="19"/>
      <c r="CT44" s="19"/>
      <c r="CU44" s="19"/>
      <c r="CV44" s="19"/>
      <c r="CW44" s="19"/>
      <c r="CX44" s="19"/>
      <c r="CY44" s="19"/>
      <c r="CZ44" s="19"/>
      <c r="DA44" s="19"/>
      <c r="DB44" s="19"/>
      <c r="DC44" s="19"/>
      <c r="DD44" s="19"/>
      <c r="DE44" s="19"/>
      <c r="DF44" s="19"/>
      <c r="DG44" s="19"/>
      <c r="DH44" s="19"/>
      <c r="DI44" s="19"/>
      <c r="DJ44" s="19"/>
      <c r="DK44" s="19"/>
      <c r="DL44" s="19"/>
      <c r="DM44" s="19"/>
      <c r="DN44" s="19"/>
      <c r="DO44" s="19"/>
      <c r="DP44" s="19"/>
      <c r="DQ44" s="19"/>
      <c r="DR44" s="19"/>
      <c r="DS44" s="19"/>
      <c r="DT44" s="19"/>
      <c r="DU44" s="19"/>
      <c r="DV44" s="19"/>
      <c r="DW44" s="19"/>
      <c r="DX44" s="19"/>
      <c r="DY44" s="19"/>
      <c r="DZ44" s="19"/>
      <c r="EA44" s="13"/>
      <c r="EB44" s="13"/>
      <c r="EC44" s="13"/>
      <c r="ED44" s="13"/>
      <c r="EE44" s="13"/>
      <c r="EF44" s="13"/>
      <c r="EG44" s="13"/>
      <c r="EH44" s="281"/>
      <c r="EI44" s="281"/>
      <c r="EJ44" s="13"/>
      <c r="EK44" s="13"/>
      <c r="EL44" s="281"/>
      <c r="EM44" s="281"/>
      <c r="EN44" s="13"/>
      <c r="EO44" s="281"/>
      <c r="EP44" s="281"/>
      <c r="EQ44" s="13"/>
      <c r="ER44" s="13"/>
      <c r="ES44" s="13"/>
      <c r="ET44" s="13"/>
      <c r="EU44" s="13"/>
      <c r="EV44" s="13"/>
      <c r="EW44" s="13"/>
      <c r="EX44" s="13"/>
      <c r="EY44" s="13"/>
      <c r="EZ44" s="13"/>
      <c r="FA44" s="13"/>
      <c r="FB44" s="13"/>
      <c r="FC44" s="13"/>
      <c r="FD44" s="13"/>
      <c r="FE44" s="13"/>
      <c r="FF44" s="13"/>
      <c r="FG44" s="13"/>
      <c r="FH44" s="13"/>
      <c r="FI44" s="13"/>
      <c r="FJ44" s="13"/>
      <c r="FK44" s="13"/>
      <c r="FL44" s="13"/>
      <c r="FM44" s="13"/>
      <c r="FN44" s="13"/>
      <c r="FO44" s="13"/>
      <c r="FP44" s="13"/>
      <c r="FQ44" s="13"/>
      <c r="FR44" s="13"/>
      <c r="FS44" s="13"/>
      <c r="FT44" s="13"/>
      <c r="FU44" s="13"/>
      <c r="FV44" s="13"/>
      <c r="FW44" s="13"/>
      <c r="FY44" s="13"/>
      <c r="FZ44" s="13"/>
      <c r="GA44" s="13"/>
      <c r="GB44" s="13"/>
      <c r="GC44" s="13"/>
      <c r="GD44" s="13"/>
      <c r="GE44" s="13"/>
      <c r="GF44" s="13"/>
      <c r="GG44" s="13"/>
      <c r="GH44" s="13"/>
      <c r="GI44" s="13"/>
      <c r="GJ44" s="13"/>
      <c r="GK44" s="13"/>
      <c r="GL44" s="19"/>
      <c r="GM44" s="19"/>
      <c r="GN44" s="19"/>
      <c r="GO44" s="19"/>
      <c r="GP44" s="19"/>
      <c r="GQ44" s="19"/>
      <c r="GR44" s="19"/>
      <c r="GS44" s="19"/>
      <c r="GT44" s="19"/>
      <c r="GU44" s="13"/>
      <c r="GV44" s="13"/>
      <c r="GW44" s="13"/>
      <c r="GX44" s="13"/>
      <c r="GY44" s="13"/>
      <c r="GZ44" s="13"/>
      <c r="HA44" s="13"/>
      <c r="HB44" s="13"/>
      <c r="HC44" s="13"/>
      <c r="HD44" s="13"/>
      <c r="HE44" s="13"/>
      <c r="HF44" s="13"/>
      <c r="HG44" s="13"/>
      <c r="HH44" s="13"/>
      <c r="HI44" s="13"/>
      <c r="HJ44" s="13"/>
      <c r="HK44" s="13"/>
      <c r="HL44" s="13"/>
      <c r="HM44" s="13"/>
      <c r="HN44" s="13"/>
      <c r="HO44" s="13"/>
      <c r="HP44" s="13"/>
    </row>
    <row r="45" spans="1:325" s="35" customFormat="1" ht="15.75" customHeight="1">
      <c r="K45" s="12"/>
      <c r="L45" s="12"/>
      <c r="M45" s="1"/>
      <c r="N45" s="497" t="s">
        <v>227</v>
      </c>
      <c r="O45" s="497"/>
      <c r="P45" s="497"/>
      <c r="Q45" s="497"/>
      <c r="R45" s="497"/>
      <c r="S45" s="497"/>
      <c r="T45" s="497"/>
      <c r="U45" s="497"/>
      <c r="V45" s="497"/>
      <c r="W45" s="497"/>
      <c r="X45" s="497"/>
      <c r="Y45" s="497"/>
      <c r="Z45" s="497"/>
      <c r="AA45" s="497"/>
      <c r="AB45" s="497"/>
      <c r="AC45" s="497"/>
      <c r="AD45" s="497"/>
      <c r="AE45" s="497"/>
      <c r="AF45" s="497"/>
      <c r="AG45" s="497"/>
      <c r="AH45" s="497"/>
      <c r="AI45" s="10"/>
      <c r="AJ45" s="10"/>
      <c r="AK45" s="10"/>
      <c r="AL45" s="10"/>
      <c r="AM45" s="13"/>
      <c r="AN45" s="13"/>
      <c r="AO45" s="13"/>
      <c r="AP45" s="13"/>
      <c r="AQ45" s="13"/>
      <c r="AR45" s="13"/>
      <c r="AS45" s="13"/>
      <c r="AT45" s="10"/>
      <c r="AU45" s="12"/>
      <c r="AV45" s="12"/>
      <c r="AW45" s="12"/>
      <c r="AX45" s="12"/>
      <c r="AY45" s="12"/>
      <c r="AZ45" s="13"/>
      <c r="BA45" s="13"/>
      <c r="BB45" s="12"/>
      <c r="BC45" s="34"/>
      <c r="BD45" s="34"/>
      <c r="BE45" s="34"/>
      <c r="BF45" s="34"/>
      <c r="BG45" s="34"/>
      <c r="BH45" s="34"/>
      <c r="BI45" s="34"/>
      <c r="BJ45" s="34"/>
      <c r="BK45" s="12"/>
      <c r="BL45" s="34"/>
      <c r="BM45" s="34"/>
      <c r="BN45" s="34"/>
      <c r="BO45" s="34"/>
      <c r="BP45" s="34"/>
      <c r="BQ45" s="34"/>
      <c r="BR45" s="34"/>
      <c r="BS45" s="12"/>
      <c r="BT45" s="34"/>
      <c r="BU45" s="34"/>
      <c r="BV45" s="34"/>
      <c r="BW45" s="34"/>
      <c r="BX45" s="34"/>
      <c r="BY45" s="34"/>
      <c r="BZ45" s="34"/>
      <c r="CA45" s="12"/>
      <c r="CB45" s="34"/>
      <c r="CC45" s="34"/>
      <c r="CD45" s="34"/>
      <c r="CE45" s="34"/>
      <c r="CF45" s="34"/>
      <c r="CG45" s="34"/>
      <c r="CH45" s="34"/>
      <c r="CI45" s="34"/>
      <c r="CJ45" s="34"/>
      <c r="CK45" s="34"/>
      <c r="CL45" s="34"/>
      <c r="CM45" s="34"/>
      <c r="CN45" s="34"/>
      <c r="CO45" s="34"/>
      <c r="CP45" s="34"/>
      <c r="CQ45" s="19"/>
      <c r="CR45" s="19"/>
      <c r="CS45" s="19"/>
      <c r="CT45" s="19"/>
      <c r="CU45" s="19"/>
      <c r="CV45" s="19"/>
      <c r="CW45" s="19"/>
      <c r="CX45" s="19"/>
      <c r="CY45" s="19"/>
      <c r="CZ45" s="19"/>
      <c r="DA45" s="19"/>
      <c r="DB45" s="19"/>
      <c r="DC45" s="19"/>
      <c r="DD45" s="19"/>
      <c r="DE45" s="19"/>
      <c r="DF45" s="19"/>
      <c r="DG45" s="19"/>
      <c r="DH45" s="19"/>
      <c r="DI45" s="19"/>
      <c r="DJ45" s="19"/>
      <c r="DK45" s="19"/>
      <c r="DL45" s="19"/>
      <c r="DM45" s="19"/>
      <c r="DN45" s="19"/>
      <c r="DO45" s="19"/>
      <c r="DP45" s="19"/>
      <c r="DQ45" s="19"/>
      <c r="DR45" s="19"/>
      <c r="DS45" s="19"/>
      <c r="DT45" s="19"/>
      <c r="DU45" s="19"/>
      <c r="DV45" s="19"/>
      <c r="DW45" s="19"/>
      <c r="DX45" s="19"/>
      <c r="DY45" s="19"/>
      <c r="DZ45" s="19"/>
      <c r="EA45" s="13"/>
      <c r="EB45" s="13"/>
      <c r="EC45" s="13"/>
      <c r="ED45" s="13"/>
      <c r="EE45" s="13"/>
      <c r="EF45" s="13"/>
      <c r="EG45" s="13"/>
      <c r="EH45" s="281"/>
      <c r="EI45" s="281"/>
      <c r="EJ45" s="13"/>
      <c r="EK45" s="13"/>
      <c r="EL45" s="281"/>
      <c r="EM45" s="281"/>
      <c r="EN45" s="13"/>
      <c r="EO45" s="281"/>
      <c r="EP45" s="281"/>
      <c r="EQ45" s="13"/>
      <c r="ER45" s="13"/>
      <c r="ES45" s="13"/>
      <c r="ET45" s="13"/>
      <c r="EU45" s="13"/>
      <c r="EV45" s="13"/>
      <c r="EW45" s="13"/>
      <c r="EX45" s="13"/>
      <c r="EY45" s="13"/>
      <c r="EZ45" s="13"/>
      <c r="FA45" s="13"/>
      <c r="FB45" s="13"/>
      <c r="FC45" s="13"/>
      <c r="FD45" s="13"/>
      <c r="FE45" s="13"/>
      <c r="FF45" s="13"/>
      <c r="FG45" s="13"/>
      <c r="FH45" s="13"/>
      <c r="FI45" s="13"/>
      <c r="FJ45" s="13"/>
      <c r="FK45" s="13"/>
      <c r="FL45" s="13"/>
      <c r="FM45" s="13"/>
      <c r="FN45" s="13"/>
      <c r="FO45" s="13"/>
      <c r="FP45" s="13"/>
      <c r="FQ45" s="13"/>
      <c r="FR45" s="13"/>
      <c r="FS45" s="13"/>
      <c r="FT45" s="13"/>
      <c r="FU45" s="13"/>
      <c r="FV45" s="13"/>
      <c r="FW45" s="13"/>
      <c r="FY45" s="13"/>
      <c r="FZ45" s="13"/>
      <c r="GA45" s="13"/>
      <c r="GB45" s="13"/>
      <c r="GC45" s="13"/>
      <c r="GD45" s="13"/>
      <c r="GE45" s="13"/>
      <c r="GF45" s="13"/>
      <c r="GG45" s="13"/>
      <c r="GH45" s="13"/>
      <c r="GI45" s="13"/>
      <c r="GJ45" s="13"/>
      <c r="GK45" s="13"/>
      <c r="GL45" s="19"/>
      <c r="GM45" s="19"/>
      <c r="GN45" s="19"/>
      <c r="GO45" s="19"/>
      <c r="GP45" s="19"/>
      <c r="GQ45" s="19"/>
      <c r="GR45" s="19"/>
      <c r="GS45" s="19"/>
      <c r="GT45" s="19"/>
      <c r="GU45" s="13"/>
      <c r="GV45" s="13"/>
      <c r="GW45" s="13"/>
      <c r="GX45" s="13"/>
      <c r="GY45" s="13"/>
      <c r="GZ45" s="13"/>
      <c r="HA45" s="13"/>
      <c r="HB45" s="13"/>
      <c r="HC45" s="13"/>
      <c r="HD45" s="13"/>
      <c r="HE45" s="13"/>
      <c r="HF45" s="13"/>
      <c r="HG45" s="13"/>
      <c r="HH45" s="13"/>
      <c r="HI45" s="13"/>
      <c r="HJ45" s="13"/>
      <c r="HK45" s="13"/>
      <c r="HL45" s="13"/>
      <c r="HM45" s="13"/>
      <c r="HN45" s="13"/>
      <c r="HO45" s="13"/>
      <c r="HP45" s="13"/>
    </row>
    <row r="46" spans="1:325" s="35" customFormat="1" ht="15.75" customHeight="1">
      <c r="K46" s="12"/>
      <c r="L46" s="12"/>
      <c r="M46" s="12"/>
      <c r="N46" s="1" t="s">
        <v>260</v>
      </c>
      <c r="O46" s="1"/>
      <c r="P46" s="12"/>
      <c r="Q46" s="12"/>
      <c r="R46" s="12"/>
      <c r="S46" s="12"/>
      <c r="T46" s="12"/>
      <c r="U46" s="12"/>
      <c r="V46" s="12"/>
      <c r="W46" s="12"/>
      <c r="X46" s="12"/>
      <c r="Y46" s="12"/>
      <c r="Z46" s="12"/>
      <c r="AA46" s="12"/>
      <c r="AB46" s="12"/>
      <c r="AC46" s="12"/>
      <c r="AD46" s="12"/>
      <c r="AE46" s="12"/>
      <c r="AF46" s="12"/>
      <c r="AG46" s="10"/>
      <c r="AH46" s="10"/>
      <c r="AI46" s="10"/>
      <c r="AJ46" s="10"/>
      <c r="AK46" s="10"/>
      <c r="AL46" s="10"/>
      <c r="AM46" s="12"/>
      <c r="AN46" s="12"/>
      <c r="AO46" s="12"/>
      <c r="AP46" s="12"/>
      <c r="AQ46" s="12"/>
      <c r="AR46" s="12"/>
      <c r="AS46" s="12"/>
      <c r="AT46" s="12"/>
      <c r="AU46" s="12"/>
      <c r="AV46" s="12"/>
      <c r="AW46" s="12"/>
      <c r="AX46" s="12"/>
      <c r="AY46" s="12"/>
      <c r="AZ46" s="36"/>
      <c r="BA46" s="36"/>
      <c r="BB46" s="12"/>
      <c r="BC46" s="34"/>
      <c r="BD46" s="34"/>
      <c r="BE46" s="34"/>
      <c r="BF46" s="34"/>
      <c r="BG46" s="34"/>
      <c r="BH46" s="34"/>
      <c r="BI46" s="34"/>
      <c r="BJ46" s="34"/>
      <c r="BK46" s="12"/>
      <c r="BL46" s="34"/>
      <c r="BM46" s="34"/>
      <c r="BN46" s="34"/>
      <c r="BO46" s="34"/>
      <c r="BP46" s="34"/>
      <c r="BQ46" s="34"/>
      <c r="BR46" s="34"/>
      <c r="BS46" s="12"/>
      <c r="BT46" s="34"/>
      <c r="BU46" s="34"/>
      <c r="BV46" s="34"/>
      <c r="BW46" s="34"/>
      <c r="BX46" s="34"/>
      <c r="BY46" s="34"/>
      <c r="BZ46" s="34"/>
      <c r="CA46" s="12"/>
      <c r="CB46" s="34"/>
      <c r="CC46" s="34"/>
      <c r="CD46" s="34"/>
      <c r="CE46" s="34"/>
      <c r="CF46" s="34"/>
      <c r="CG46" s="34"/>
      <c r="CH46" s="34"/>
      <c r="CI46" s="34"/>
      <c r="CJ46" s="34"/>
      <c r="CK46" s="34"/>
      <c r="CL46" s="34"/>
      <c r="CM46" s="34"/>
      <c r="CN46" s="34"/>
      <c r="CO46" s="34"/>
      <c r="CP46" s="34"/>
      <c r="CQ46" s="19"/>
      <c r="CR46" s="19"/>
      <c r="CS46" s="19"/>
      <c r="CT46" s="19"/>
      <c r="CU46" s="19"/>
      <c r="CV46" s="19"/>
      <c r="CW46" s="19"/>
      <c r="CX46" s="19"/>
      <c r="CY46" s="19"/>
      <c r="CZ46" s="19"/>
      <c r="DA46" s="19"/>
      <c r="DB46" s="19"/>
      <c r="DC46" s="19"/>
      <c r="DD46" s="19"/>
      <c r="DE46" s="19"/>
      <c r="DF46" s="19"/>
      <c r="DG46" s="19"/>
      <c r="DH46" s="19"/>
      <c r="DI46" s="19"/>
      <c r="DJ46" s="19"/>
      <c r="DK46" s="19"/>
      <c r="DL46" s="19"/>
      <c r="DM46" s="19"/>
      <c r="DN46" s="19"/>
      <c r="DO46" s="19"/>
      <c r="DP46" s="19"/>
      <c r="DQ46" s="19"/>
      <c r="DR46" s="19"/>
      <c r="DS46" s="19"/>
      <c r="DT46" s="19"/>
      <c r="DU46" s="19"/>
      <c r="DV46" s="19"/>
      <c r="DW46" s="19"/>
      <c r="DX46" s="19"/>
      <c r="DY46" s="19"/>
      <c r="DZ46" s="19"/>
      <c r="EH46" s="282"/>
      <c r="EI46" s="282"/>
      <c r="EL46" s="282"/>
      <c r="EM46" s="282"/>
      <c r="EO46" s="282"/>
      <c r="EP46" s="282"/>
      <c r="GL46" s="19"/>
      <c r="GM46" s="19"/>
      <c r="GN46" s="19"/>
      <c r="GO46" s="19"/>
      <c r="GP46" s="19"/>
      <c r="GQ46" s="19"/>
      <c r="GR46" s="19"/>
      <c r="GS46" s="19"/>
      <c r="GT46" s="19"/>
    </row>
    <row r="47" spans="1:325" s="35" customFormat="1" ht="15.75" customHeight="1">
      <c r="K47" s="12"/>
      <c r="L47" s="12"/>
      <c r="M47" s="12"/>
      <c r="N47" s="1" t="s">
        <v>235</v>
      </c>
      <c r="O47" s="1"/>
      <c r="P47" s="12"/>
      <c r="Q47" s="12"/>
      <c r="R47" s="12"/>
      <c r="S47" s="12"/>
      <c r="T47" s="12"/>
      <c r="U47" s="12"/>
      <c r="V47" s="12"/>
      <c r="W47" s="12"/>
      <c r="X47" s="12"/>
      <c r="Y47" s="12"/>
      <c r="Z47" s="12"/>
      <c r="AA47" s="12"/>
      <c r="AB47" s="12"/>
      <c r="AC47" s="12"/>
      <c r="AD47" s="12"/>
      <c r="AE47" s="12"/>
      <c r="AF47" s="12"/>
      <c r="AG47" s="10"/>
      <c r="AH47" s="10"/>
      <c r="AI47" s="10"/>
      <c r="AJ47" s="10"/>
      <c r="AK47" s="10"/>
      <c r="AL47" s="10"/>
      <c r="AM47" s="12"/>
      <c r="AN47" s="12"/>
      <c r="AO47" s="12"/>
      <c r="AP47" s="12"/>
      <c r="AQ47" s="12"/>
      <c r="AR47" s="12"/>
      <c r="AS47" s="12"/>
      <c r="AT47" s="12"/>
      <c r="AU47" s="12"/>
      <c r="AV47" s="12"/>
      <c r="AW47" s="12"/>
      <c r="AX47" s="12"/>
      <c r="AY47" s="12"/>
      <c r="AZ47" s="36"/>
      <c r="BA47" s="36"/>
      <c r="BB47" s="12"/>
      <c r="BC47" s="34"/>
      <c r="BD47" s="34"/>
      <c r="BE47" s="34"/>
      <c r="BF47" s="34"/>
      <c r="BG47" s="34"/>
      <c r="BH47" s="34"/>
      <c r="BI47" s="34"/>
      <c r="BJ47" s="34"/>
      <c r="BK47" s="12"/>
      <c r="BL47" s="34"/>
      <c r="BM47" s="34"/>
      <c r="BN47" s="34"/>
      <c r="BO47" s="34"/>
      <c r="BP47" s="34"/>
      <c r="BQ47" s="34"/>
      <c r="BR47" s="34"/>
      <c r="BS47" s="12"/>
      <c r="BT47" s="34"/>
      <c r="BU47" s="34"/>
      <c r="BV47" s="34"/>
      <c r="BW47" s="34"/>
      <c r="BX47" s="34"/>
      <c r="BY47" s="34"/>
      <c r="BZ47" s="34"/>
      <c r="CA47" s="12"/>
      <c r="CB47" s="34"/>
      <c r="CC47" s="34"/>
      <c r="CD47" s="34"/>
      <c r="CE47" s="34"/>
      <c r="CF47" s="34"/>
      <c r="CG47" s="34"/>
      <c r="CH47" s="34"/>
      <c r="CI47" s="34"/>
      <c r="CJ47" s="34"/>
      <c r="CK47" s="34"/>
      <c r="CL47" s="34"/>
      <c r="CM47" s="34"/>
      <c r="CN47" s="34"/>
      <c r="CO47" s="34"/>
      <c r="CP47" s="34"/>
      <c r="CQ47" s="19"/>
      <c r="CR47" s="19"/>
      <c r="CS47" s="19"/>
      <c r="CT47" s="19"/>
      <c r="CU47" s="19"/>
      <c r="CV47" s="19"/>
      <c r="CW47" s="19"/>
      <c r="CX47" s="19"/>
      <c r="CY47" s="19"/>
      <c r="CZ47" s="19"/>
      <c r="DA47" s="19"/>
      <c r="DB47" s="19"/>
      <c r="DC47" s="19"/>
      <c r="DD47" s="19"/>
      <c r="DE47" s="19"/>
      <c r="DF47" s="19"/>
      <c r="DG47" s="19"/>
      <c r="DH47" s="19"/>
      <c r="DI47" s="19"/>
      <c r="DJ47" s="19"/>
      <c r="DK47" s="19"/>
      <c r="DL47" s="19"/>
      <c r="DM47" s="19"/>
      <c r="DN47" s="19"/>
      <c r="DO47" s="19"/>
      <c r="DP47" s="19"/>
      <c r="DQ47" s="19"/>
      <c r="DR47" s="19"/>
      <c r="DS47" s="19"/>
      <c r="DT47" s="19"/>
      <c r="DU47" s="19"/>
      <c r="DV47" s="19"/>
      <c r="DW47" s="19"/>
      <c r="DX47" s="19"/>
      <c r="DY47" s="19"/>
      <c r="DZ47" s="19"/>
      <c r="EH47" s="282"/>
      <c r="EI47" s="282"/>
      <c r="EL47" s="282"/>
      <c r="EM47" s="282"/>
      <c r="EO47" s="282"/>
      <c r="EP47" s="282"/>
      <c r="GL47" s="19"/>
      <c r="GM47" s="19"/>
      <c r="GN47" s="19"/>
      <c r="GO47" s="19"/>
      <c r="GP47" s="19"/>
      <c r="GQ47" s="19"/>
      <c r="GR47" s="19"/>
      <c r="GS47" s="19"/>
      <c r="GT47" s="19"/>
    </row>
    <row r="48" spans="1:325" s="35" customFormat="1" ht="33" customHeight="1">
      <c r="K48" s="12"/>
      <c r="L48" s="12"/>
      <c r="M48" s="12"/>
      <c r="N48" s="497" t="s">
        <v>240</v>
      </c>
      <c r="O48" s="497"/>
      <c r="P48" s="497"/>
      <c r="Q48" s="497"/>
      <c r="R48" s="497"/>
      <c r="S48" s="497"/>
      <c r="T48" s="497"/>
      <c r="U48" s="497"/>
      <c r="V48" s="497"/>
      <c r="W48" s="497"/>
      <c r="X48" s="497"/>
      <c r="Y48" s="497"/>
      <c r="Z48" s="497"/>
      <c r="AA48" s="497"/>
      <c r="AB48" s="497"/>
      <c r="AC48" s="497"/>
      <c r="AD48" s="497"/>
      <c r="AE48" s="497"/>
      <c r="AF48" s="497"/>
      <c r="AG48" s="497"/>
      <c r="AH48" s="497"/>
      <c r="AI48" s="497"/>
      <c r="AJ48" s="497"/>
      <c r="AK48" s="497"/>
      <c r="AL48" s="497"/>
      <c r="AM48" s="497"/>
      <c r="AN48" s="497"/>
      <c r="AO48" s="12"/>
      <c r="AP48" s="12"/>
      <c r="AQ48" s="12"/>
      <c r="AR48" s="12"/>
      <c r="AS48" s="12"/>
      <c r="AT48" s="12"/>
      <c r="AU48" s="12"/>
      <c r="AV48" s="12"/>
      <c r="AW48" s="12"/>
      <c r="AX48" s="12"/>
      <c r="AY48" s="12"/>
      <c r="AZ48" s="36"/>
      <c r="BA48" s="36"/>
      <c r="BB48" s="12"/>
      <c r="BC48" s="34"/>
      <c r="BD48" s="34"/>
      <c r="BE48" s="34"/>
      <c r="BF48" s="34"/>
      <c r="BG48" s="34"/>
      <c r="BH48" s="34"/>
      <c r="BI48" s="34"/>
      <c r="BJ48" s="34"/>
      <c r="BK48" s="12"/>
      <c r="BL48" s="34"/>
      <c r="BM48" s="34"/>
      <c r="BN48" s="34"/>
      <c r="BO48" s="34"/>
      <c r="BP48" s="34"/>
      <c r="BQ48" s="34"/>
      <c r="BR48" s="34"/>
      <c r="BS48" s="12"/>
      <c r="BT48" s="34"/>
      <c r="BU48" s="34"/>
      <c r="BV48" s="34"/>
      <c r="BW48" s="34"/>
      <c r="BX48" s="34"/>
      <c r="BY48" s="34"/>
      <c r="BZ48" s="34"/>
      <c r="CA48" s="12"/>
      <c r="CB48" s="34"/>
      <c r="CC48" s="34"/>
      <c r="CD48" s="34"/>
      <c r="CE48" s="34"/>
      <c r="CF48" s="34"/>
      <c r="CG48" s="34"/>
      <c r="CH48" s="34"/>
      <c r="CI48" s="34"/>
      <c r="CJ48" s="34"/>
      <c r="CK48" s="34"/>
      <c r="CL48" s="34"/>
      <c r="CM48" s="34"/>
      <c r="CN48" s="34"/>
      <c r="CO48" s="34"/>
      <c r="CP48" s="34"/>
      <c r="CQ48" s="19"/>
      <c r="CR48" s="19"/>
      <c r="CS48" s="19"/>
      <c r="CT48" s="19"/>
      <c r="CU48" s="19"/>
      <c r="CV48" s="19"/>
      <c r="CW48" s="19"/>
      <c r="CX48" s="19"/>
      <c r="CY48" s="19"/>
      <c r="CZ48" s="19"/>
      <c r="DA48" s="19"/>
      <c r="DB48" s="19"/>
      <c r="DC48" s="19"/>
      <c r="DD48" s="19"/>
      <c r="DE48" s="19"/>
      <c r="DF48" s="19"/>
      <c r="DG48" s="19"/>
      <c r="DH48" s="19"/>
      <c r="DI48" s="19"/>
      <c r="DJ48" s="19"/>
      <c r="DK48" s="19"/>
      <c r="DL48" s="19"/>
      <c r="DM48" s="19"/>
      <c r="DN48" s="19"/>
      <c r="DO48" s="19"/>
      <c r="DP48" s="19"/>
      <c r="DQ48" s="19"/>
      <c r="DR48" s="19"/>
      <c r="DS48" s="19"/>
      <c r="DT48" s="19"/>
      <c r="DU48" s="19"/>
      <c r="DV48" s="19"/>
      <c r="DW48" s="19"/>
      <c r="DX48" s="19"/>
      <c r="DY48" s="19"/>
      <c r="DZ48" s="19"/>
      <c r="EH48" s="282"/>
      <c r="EI48" s="282"/>
      <c r="EL48" s="282"/>
      <c r="EM48" s="282"/>
      <c r="EO48" s="282"/>
      <c r="EP48" s="282"/>
      <c r="GL48" s="19"/>
      <c r="GM48" s="19"/>
      <c r="GN48" s="19"/>
      <c r="GO48" s="19"/>
      <c r="GP48" s="19"/>
      <c r="GQ48" s="19"/>
      <c r="GR48" s="19"/>
      <c r="GS48" s="19"/>
      <c r="GT48" s="19"/>
    </row>
    <row r="49" spans="54:324">
      <c r="BB49" s="10"/>
      <c r="BH49" s="12"/>
      <c r="BI49" s="12"/>
      <c r="BJ49" s="12"/>
      <c r="BM49" s="36"/>
      <c r="BN49" s="36"/>
      <c r="EF49" s="18"/>
      <c r="EG49" s="19"/>
      <c r="EH49" s="283"/>
      <c r="EI49" s="283"/>
      <c r="EJ49" s="19"/>
      <c r="EK49" s="19"/>
      <c r="EL49" s="283"/>
      <c r="EM49" s="283"/>
      <c r="EN49" s="19"/>
      <c r="EO49" s="283"/>
      <c r="EP49" s="283"/>
      <c r="EQ49" s="19"/>
      <c r="ER49" s="19"/>
      <c r="ES49" s="19"/>
      <c r="ET49" s="19"/>
      <c r="EU49" s="19"/>
      <c r="EV49" s="19"/>
      <c r="EW49" s="19"/>
      <c r="EX49" s="19"/>
      <c r="EY49" s="19"/>
      <c r="EZ49" s="19"/>
      <c r="FA49" s="19"/>
      <c r="FB49" s="19"/>
      <c r="FC49" s="19"/>
      <c r="FD49" s="19"/>
      <c r="FE49" s="19"/>
      <c r="FF49" s="19"/>
      <c r="FG49" s="19"/>
      <c r="FH49" s="19"/>
      <c r="FI49" s="19"/>
      <c r="FJ49" s="19"/>
      <c r="FK49" s="19"/>
      <c r="FL49" s="19"/>
      <c r="FM49" s="19"/>
      <c r="FN49" s="19"/>
      <c r="FO49" s="19"/>
      <c r="FP49" s="19"/>
      <c r="FQ49" s="19"/>
      <c r="FR49" s="19"/>
      <c r="FS49" s="19"/>
      <c r="FT49" s="19"/>
      <c r="FY49" s="19"/>
      <c r="FZ49" s="19"/>
      <c r="GA49" s="19"/>
      <c r="HI49" s="19"/>
      <c r="HJ49" s="19"/>
      <c r="HK49" s="19"/>
      <c r="HL49" s="19"/>
      <c r="HM49" s="19"/>
      <c r="HN49" s="19"/>
      <c r="HO49" s="19"/>
      <c r="HP49" s="19"/>
      <c r="JK49" s="36"/>
      <c r="JL49" s="35"/>
      <c r="JM49" s="35"/>
      <c r="JN49" s="35"/>
      <c r="JO49" s="35"/>
      <c r="JP49" s="35"/>
      <c r="JQ49" s="35"/>
      <c r="JR49" s="35"/>
      <c r="JS49" s="35"/>
      <c r="JT49" s="35"/>
      <c r="JU49" s="35"/>
      <c r="JV49" s="35"/>
      <c r="JW49" s="35"/>
      <c r="JX49" s="35"/>
      <c r="JY49" s="35"/>
      <c r="JZ49" s="35"/>
      <c r="KA49" s="35"/>
      <c r="KB49" s="35"/>
      <c r="KC49" s="35"/>
      <c r="KD49" s="35"/>
      <c r="KE49" s="35"/>
      <c r="KF49" s="35"/>
      <c r="KG49" s="35"/>
      <c r="KH49" s="35"/>
      <c r="KI49" s="35"/>
      <c r="KJ49" s="35"/>
      <c r="KL49" s="35"/>
      <c r="KM49" s="35"/>
      <c r="KN49" s="35"/>
      <c r="KO49" s="35"/>
      <c r="KP49" s="35"/>
      <c r="KQ49" s="35"/>
      <c r="KR49" s="35"/>
      <c r="KS49" s="35"/>
      <c r="KT49" s="35"/>
      <c r="KU49" s="35"/>
      <c r="LE49" s="35"/>
      <c r="LF49" s="35"/>
      <c r="LG49" s="35"/>
      <c r="LH49" s="35"/>
      <c r="LI49" s="35"/>
      <c r="LJ49" s="35"/>
      <c r="LK49" s="35"/>
      <c r="LL49" s="35"/>
    </row>
    <row r="50" spans="54:324">
      <c r="BB50" s="4"/>
      <c r="BC50" s="4"/>
    </row>
    <row r="53" spans="54:324">
      <c r="BB53" s="37"/>
      <c r="BC53" s="37"/>
    </row>
  </sheetData>
  <mergeCells count="254">
    <mergeCell ref="FY5:FY7"/>
    <mergeCell ref="FZ5:FZ7"/>
    <mergeCell ref="GS7:GS8"/>
    <mergeCell ref="GT7:GT8"/>
    <mergeCell ref="GO7:GO8"/>
    <mergeCell ref="EY4:EY8"/>
    <mergeCell ref="FY4:FZ4"/>
    <mergeCell ref="GB5:GK5"/>
    <mergeCell ref="GB7:GB8"/>
    <mergeCell ref="GK7:GK8"/>
    <mergeCell ref="GJ7:GJ8"/>
    <mergeCell ref="GI7:GI8"/>
    <mergeCell ref="GH7:GH8"/>
    <mergeCell ref="EA5:EA8"/>
    <mergeCell ref="EB5:EC5"/>
    <mergeCell ref="DY5:DZ5"/>
    <mergeCell ref="DY7:DY8"/>
    <mergeCell ref="DZ7:DZ8"/>
    <mergeCell ref="DV5:DX5"/>
    <mergeCell ref="DW7:DW8"/>
    <mergeCell ref="DX7:DX8"/>
    <mergeCell ref="DV7:DV8"/>
    <mergeCell ref="L4:L8"/>
    <mergeCell ref="Z5:AC7"/>
    <mergeCell ref="Y5:Y7"/>
    <mergeCell ref="AM4:AU4"/>
    <mergeCell ref="AY4:BA4"/>
    <mergeCell ref="AY5:BA5"/>
    <mergeCell ref="BB4:CO4"/>
    <mergeCell ref="AG5:AG7"/>
    <mergeCell ref="DU7:DU8"/>
    <mergeCell ref="AH5:AH7"/>
    <mergeCell ref="AI5:AI7"/>
    <mergeCell ref="BS5:BZ5"/>
    <mergeCell ref="CA5:CH5"/>
    <mergeCell ref="CI5:CP5"/>
    <mergeCell ref="AW4:AX4"/>
    <mergeCell ref="AW5:AW8"/>
    <mergeCell ref="AX5:AX8"/>
    <mergeCell ref="AJ4:AK4"/>
    <mergeCell ref="BK5:BR5"/>
    <mergeCell ref="AV4:AV8"/>
    <mergeCell ref="AL4:AL8"/>
    <mergeCell ref="M4:M8"/>
    <mergeCell ref="N4:N8"/>
    <mergeCell ref="P4:W4"/>
    <mergeCell ref="X4:AC4"/>
    <mergeCell ref="T5:T8"/>
    <mergeCell ref="U5:U8"/>
    <mergeCell ref="V5:V8"/>
    <mergeCell ref="W5:W8"/>
    <mergeCell ref="X5:X7"/>
    <mergeCell ref="N45:AH45"/>
    <mergeCell ref="AD5:AD8"/>
    <mergeCell ref="AE5:AE8"/>
    <mergeCell ref="AF5:AF8"/>
    <mergeCell ref="Q5:Q8"/>
    <mergeCell ref="R5:R8"/>
    <mergeCell ref="S5:S8"/>
    <mergeCell ref="P5:P8"/>
    <mergeCell ref="O4:O8"/>
    <mergeCell ref="AD4:AF4"/>
    <mergeCell ref="AG4:AI4"/>
    <mergeCell ref="N48:AN48"/>
    <mergeCell ref="GO5:GT5"/>
    <mergeCell ref="AO6:AP6"/>
    <mergeCell ref="AZ6:AZ8"/>
    <mergeCell ref="BA6:BA8"/>
    <mergeCell ref="BB6:BH6"/>
    <mergeCell ref="BK6:BQ6"/>
    <mergeCell ref="BS6:BY6"/>
    <mergeCell ref="CA6:CG6"/>
    <mergeCell ref="GQ7:GQ8"/>
    <mergeCell ref="GR7:GR8"/>
    <mergeCell ref="GA4:GA8"/>
    <mergeCell ref="CQ4:EG4"/>
    <mergeCell ref="EZ4:FX4"/>
    <mergeCell ref="GB4:HG4"/>
    <mergeCell ref="FX5:FX8"/>
    <mergeCell ref="GZ5:GZ8"/>
    <mergeCell ref="HA5:HB5"/>
    <mergeCell ref="HC5:HC8"/>
    <mergeCell ref="HD5:HF5"/>
    <mergeCell ref="HG5:HG8"/>
    <mergeCell ref="ED5:ED6"/>
    <mergeCell ref="EE5:EG5"/>
    <mergeCell ref="FT7:FT8"/>
    <mergeCell ref="K40:M40"/>
    <mergeCell ref="DP7:DP8"/>
    <mergeCell ref="DS7:DS8"/>
    <mergeCell ref="DT7:DT8"/>
    <mergeCell ref="AS5:AU7"/>
    <mergeCell ref="CI6:CO6"/>
    <mergeCell ref="BB5:BJ5"/>
    <mergeCell ref="CS6:CW6"/>
    <mergeCell ref="CQ6:CR6"/>
    <mergeCell ref="CX7:DB7"/>
    <mergeCell ref="DM5:DO5"/>
    <mergeCell ref="DP5:DU5"/>
    <mergeCell ref="DC7:DG7"/>
    <mergeCell ref="CX6:DG6"/>
    <mergeCell ref="CQ5:DG5"/>
    <mergeCell ref="DH5:DL5"/>
    <mergeCell ref="DH7:DH8"/>
    <mergeCell ref="DI7:DI8"/>
    <mergeCell ref="DJ7:DJ8"/>
    <mergeCell ref="DK7:DK8"/>
    <mergeCell ref="DL7:DL8"/>
    <mergeCell ref="DR7:DR8"/>
    <mergeCell ref="DQ7:DQ8"/>
    <mergeCell ref="K4:K8"/>
    <mergeCell ref="HS5:HV7"/>
    <mergeCell ref="HW5:HY7"/>
    <mergeCell ref="HZ5:IE6"/>
    <mergeCell ref="IF5:IU6"/>
    <mergeCell ref="EG7:EG8"/>
    <mergeCell ref="EZ6:FI6"/>
    <mergeCell ref="EQ7:EQ8"/>
    <mergeCell ref="ER6:ER8"/>
    <mergeCell ref="EB7:EB8"/>
    <mergeCell ref="EC7:EC8"/>
    <mergeCell ref="ED7:ED8"/>
    <mergeCell ref="EE7:EE8"/>
    <mergeCell ref="EF7:EF8"/>
    <mergeCell ref="ES6:EU6"/>
    <mergeCell ref="ES7:ES8"/>
    <mergeCell ref="ET7:ET8"/>
    <mergeCell ref="GG7:GG8"/>
    <mergeCell ref="GF7:GF8"/>
    <mergeCell ref="GE7:GE8"/>
    <mergeCell ref="GD7:GD8"/>
    <mergeCell ref="GC7:GC8"/>
    <mergeCell ref="FU5:FW6"/>
    <mergeCell ref="EZ5:FT5"/>
    <mergeCell ref="FJ6:FT6"/>
    <mergeCell ref="GY7:GY8"/>
    <mergeCell ref="HA7:HA8"/>
    <mergeCell ref="HB7:HB8"/>
    <mergeCell ref="GL5:GN5"/>
    <mergeCell ref="GP7:GP8"/>
    <mergeCell ref="GU5:GW5"/>
    <mergeCell ref="GU7:GU8"/>
    <mergeCell ref="GV7:GV8"/>
    <mergeCell ref="GW7:GW8"/>
    <mergeCell ref="GX5:GY5"/>
    <mergeCell ref="GX7:GX8"/>
    <mergeCell ref="HD7:HD8"/>
    <mergeCell ref="HE7:HE8"/>
    <mergeCell ref="HF7:HF8"/>
    <mergeCell ref="IY4:IZ4"/>
    <mergeCell ref="JA4:JG4"/>
    <mergeCell ref="IX5:IX8"/>
    <mergeCell ref="IY5:IY8"/>
    <mergeCell ref="IZ5:IZ8"/>
    <mergeCell ref="JA7:JA8"/>
    <mergeCell ref="HH5:HI5"/>
    <mergeCell ref="HI6:HI8"/>
    <mergeCell ref="HH6:HH8"/>
    <mergeCell ref="JB7:JB8"/>
    <mergeCell ref="JC7:JC8"/>
    <mergeCell ref="JD7:JD8"/>
    <mergeCell ref="HP4:HP8"/>
    <mergeCell ref="HJ5:HO5"/>
    <mergeCell ref="HJ6:HJ8"/>
    <mergeCell ref="HK6:HK8"/>
    <mergeCell ref="HL6:HL8"/>
    <mergeCell ref="HM6:HO7"/>
    <mergeCell ref="HH4:HO4"/>
    <mergeCell ref="JA5:JB6"/>
    <mergeCell ref="JC5:JD6"/>
    <mergeCell ref="KU4:KU7"/>
    <mergeCell ref="KV4:KV7"/>
    <mergeCell ref="KW4:KW7"/>
    <mergeCell ref="KX4:KX7"/>
    <mergeCell ref="KY4:KY7"/>
    <mergeCell ref="KZ4:KZ7"/>
    <mergeCell ref="LA4:LA7"/>
    <mergeCell ref="KO4:KO7"/>
    <mergeCell ref="KP4:KP7"/>
    <mergeCell ref="KQ4:KQ7"/>
    <mergeCell ref="KR4:KR7"/>
    <mergeCell ref="KS4:KS7"/>
    <mergeCell ref="KT4:KT7"/>
    <mergeCell ref="KH5:KH8"/>
    <mergeCell ref="KI5:KI8"/>
    <mergeCell ref="KJ5:KJ8"/>
    <mergeCell ref="KK5:KK8"/>
    <mergeCell ref="KB5:KB8"/>
    <mergeCell ref="KC5:KC8"/>
    <mergeCell ref="KD5:KD8"/>
    <mergeCell ref="KE5:KE8"/>
    <mergeCell ref="KF5:KF8"/>
    <mergeCell ref="JI7:JJ7"/>
    <mergeCell ref="JV7:JX7"/>
    <mergeCell ref="JY7:KA7"/>
    <mergeCell ref="JM7:JM8"/>
    <mergeCell ref="JN7:JN8"/>
    <mergeCell ref="JO7:JO8"/>
    <mergeCell ref="JP7:JP8"/>
    <mergeCell ref="JQ7:JQ8"/>
    <mergeCell ref="KG5:KG8"/>
    <mergeCell ref="HZ7:HZ8"/>
    <mergeCell ref="IA7:IA8"/>
    <mergeCell ref="IB7:IB8"/>
    <mergeCell ref="IC7:IC8"/>
    <mergeCell ref="ID7:ID8"/>
    <mergeCell ref="IE7:IE8"/>
    <mergeCell ref="JG7:JG8"/>
    <mergeCell ref="JH4:JH8"/>
    <mergeCell ref="JK7:JK8"/>
    <mergeCell ref="JI4:KA4"/>
    <mergeCell ref="IF7:IJ7"/>
    <mergeCell ref="IK7:IO7"/>
    <mergeCell ref="IP7:IT7"/>
    <mergeCell ref="HR4:IU4"/>
    <mergeCell ref="HR5:HR8"/>
    <mergeCell ref="JL7:JL8"/>
    <mergeCell ref="JR7:JU7"/>
    <mergeCell ref="JE5:JF6"/>
    <mergeCell ref="JG5:JG6"/>
    <mergeCell ref="JI5:JN6"/>
    <mergeCell ref="JO5:JQ6"/>
    <mergeCell ref="JR5:KA6"/>
    <mergeCell ref="JE7:JE8"/>
    <mergeCell ref="JF7:JF8"/>
    <mergeCell ref="EH4:EX4"/>
    <mergeCell ref="EL5:ER5"/>
    <mergeCell ref="ES5:EX5"/>
    <mergeCell ref="EL6:EN6"/>
    <mergeCell ref="EO6:EQ6"/>
    <mergeCell ref="EL7:EL8"/>
    <mergeCell ref="EM7:EM8"/>
    <mergeCell ref="EN7:EN8"/>
    <mergeCell ref="EO7:EO8"/>
    <mergeCell ref="EP7:EP8"/>
    <mergeCell ref="EV6:EX6"/>
    <mergeCell ref="EV7:EV8"/>
    <mergeCell ref="EW7:EW8"/>
    <mergeCell ref="EX7:EX8"/>
    <mergeCell ref="EH5:EK5"/>
    <mergeCell ref="EH6:EK6"/>
    <mergeCell ref="EH7:EK7"/>
    <mergeCell ref="LC4:LH4"/>
    <mergeCell ref="LI4:LK4"/>
    <mergeCell ref="LL4:LM4"/>
    <mergeCell ref="LC5:LF6"/>
    <mergeCell ref="LI5:LI6"/>
    <mergeCell ref="LI7:LI8"/>
    <mergeCell ref="LJ7:LJ8"/>
    <mergeCell ref="LG5:LG8"/>
    <mergeCell ref="LH5:LH8"/>
    <mergeCell ref="LK5:LK8"/>
    <mergeCell ref="LL5:LL8"/>
    <mergeCell ref="LM5:LM8"/>
  </mergeCells>
  <phoneticPr fontId="20"/>
  <conditionalFormatting sqref="W10:W38">
    <cfRule type="expression" dxfId="18" priority="38">
      <formula>P10&lt;&gt;1</formula>
    </cfRule>
  </conditionalFormatting>
  <conditionalFormatting sqref="AM10:AM38">
    <cfRule type="cellIs" dxfId="17" priority="77" operator="lessThan">
      <formula>500000</formula>
    </cfRule>
  </conditionalFormatting>
  <conditionalFormatting sqref="AS10:AS38">
    <cfRule type="expression" dxfId="16" priority="75">
      <formula>OR(AL10=2,AL10=3,AL10="")</formula>
    </cfRule>
  </conditionalFormatting>
  <conditionalFormatting sqref="AV10:AV38">
    <cfRule type="expression" dxfId="15" priority="2">
      <formula>$BV10=4</formula>
    </cfRule>
    <cfRule type="expression" dxfId="14" priority="3">
      <formula>#REF!=5</formula>
    </cfRule>
    <cfRule type="expression" dxfId="13" priority="4">
      <formula>#REF!=4</formula>
    </cfRule>
  </conditionalFormatting>
  <conditionalFormatting sqref="AY10:AY38">
    <cfRule type="expression" dxfId="12" priority="78">
      <formula>#REF!=5</formula>
    </cfRule>
    <cfRule type="expression" dxfId="11" priority="79">
      <formula>#REF!=4</formula>
    </cfRule>
  </conditionalFormatting>
  <conditionalFormatting sqref="AY10:BA38">
    <cfRule type="expression" dxfId="10" priority="74">
      <formula>$BV10=4</formula>
    </cfRule>
  </conditionalFormatting>
  <conditionalFormatting sqref="BB10:HP38">
    <cfRule type="expression" dxfId="9" priority="8">
      <formula>$I10&lt;&gt;1</formula>
    </cfRule>
  </conditionalFormatting>
  <conditionalFormatting sqref="BH10:BI38 BK10:BK38 BQ10:BS38 BY10:CA38 CG10:CI38 CO10:CP38">
    <cfRule type="expression" dxfId="8" priority="51">
      <formula>$Z10=6</formula>
    </cfRule>
  </conditionalFormatting>
  <conditionalFormatting sqref="CQ10:DB38">
    <cfRule type="expression" dxfId="7" priority="1">
      <formula>$DV10=2</formula>
    </cfRule>
  </conditionalFormatting>
  <conditionalFormatting sqref="CQ10:DG38">
    <cfRule type="expression" dxfId="6" priority="40">
      <formula>$S10=5</formula>
    </cfRule>
  </conditionalFormatting>
  <conditionalFormatting sqref="DC10:DG38">
    <cfRule type="expression" dxfId="5" priority="41">
      <formula>$DV10&lt;&gt;2</formula>
    </cfRule>
  </conditionalFormatting>
  <conditionalFormatting sqref="ES10:EX38">
    <cfRule type="expression" dxfId="4" priority="16">
      <formula>$ER10&lt;&gt;1</formula>
    </cfRule>
  </conditionalFormatting>
  <conditionalFormatting sqref="EZ10:GA38">
    <cfRule type="expression" dxfId="3" priority="13">
      <formula>$S10&lt;&gt;5</formula>
    </cfRule>
  </conditionalFormatting>
  <conditionalFormatting sqref="GB10:HF38">
    <cfRule type="expression" dxfId="2" priority="9">
      <formula>$AC10&lt;&gt;1</formula>
    </cfRule>
  </conditionalFormatting>
  <conditionalFormatting sqref="HJ10:HO38">
    <cfRule type="expression" dxfId="1" priority="7" stopIfTrue="1">
      <formula>$EQ10=0</formula>
    </cfRule>
  </conditionalFormatting>
  <conditionalFormatting sqref="HR10:IU38">
    <cfRule type="expression" dxfId="0" priority="6">
      <formula>$I10&lt;&gt;1</formula>
    </cfRule>
  </conditionalFormatting>
  <dataValidations count="20">
    <dataValidation type="list" allowBlank="1" showInputMessage="1" showErrorMessage="1" sqref="AS10:AS38" xr:uid="{D5D46229-C512-4466-997E-8C285CC84962}">
      <formula1>"全額控除,控除不可"</formula1>
    </dataValidation>
    <dataValidation type="list" allowBlank="1" showInputMessage="1" showErrorMessage="1" sqref="AY10:AY38 FT10:FT38 HG10:HG38 IX10:IX38 X10:Y38 AV10:AV38 AC10:AC38 DC10:DC38" xr:uid="{9CD2D496-90D7-4F28-A567-E2016C2175EF}">
      <formula1>"1"</formula1>
    </dataValidation>
    <dataValidation type="list" allowBlank="1" showInputMessage="1" showErrorMessage="1" sqref="BL10:BL38 CJ10:CJ38 BT10:BT38 CB10:CB38 BC10:BC38" xr:uid="{2CB4519B-791F-4E3B-AE02-D27E87CE2843}">
      <formula1>"6,7"</formula1>
    </dataValidation>
    <dataValidation type="list" allowBlank="1" showInputMessage="1" showErrorMessage="1" sqref="BK10:BK38" xr:uid="{FF4A0318-9160-49FB-8509-843308CEAC7A}">
      <formula1>"Ⅰ②,Ⅰ③,Ⅰ④"</formula1>
    </dataValidation>
    <dataValidation type="list" allowBlank="1" showInputMessage="1" showErrorMessage="1" sqref="AL10:AL38" xr:uid="{5CC4BB60-7C7A-4992-8360-C43921BA6F3A}">
      <formula1>"1,2,3,"</formula1>
    </dataValidation>
    <dataValidation type="list" allowBlank="1" showInputMessage="1" showErrorMessage="1" sqref="BS10:BS38 CA10:CA38 CI10:CI38" xr:uid="{69788C65-B84D-4C58-9904-F827C7291CB8}">
      <formula1>"Ⅰ⑤,Ⅰ⑥,Ⅰ⑦"</formula1>
    </dataValidation>
    <dataValidation type="list" allowBlank="1" showInputMessage="1" showErrorMessage="1" sqref="U10:U38" xr:uid="{D4E935FA-DD8B-4D3F-B33E-4BB398F93A05}">
      <formula1>"法人,法人以外"</formula1>
    </dataValidation>
    <dataValidation type="list" allowBlank="1" showInputMessage="1" showErrorMessage="1" sqref="DR10:DR38 DV10:DW38" xr:uid="{17537A39-AE05-47DF-B8DE-A75BDD6C5B56}">
      <formula1>"２"</formula1>
    </dataValidation>
    <dataValidation type="list" allowBlank="1" showInputMessage="1" showErrorMessage="1" sqref="DS10:DU38 DX10:DZ38 EB10:EG38 HR10:HR38" xr:uid="{B7702982-99FE-4B0B-B53E-BD1D86CDD98F}">
      <formula1>"１"</formula1>
    </dataValidation>
    <dataValidation type="list" allowBlank="1" showInputMessage="1" showErrorMessage="1" sqref="EA10:EA38" xr:uid="{A5D9298A-3FD8-4821-B5D3-683F72DED97A}">
      <formula1>"３"</formula1>
    </dataValidation>
    <dataValidation type="list" allowBlank="1" showInputMessage="1" showErrorMessage="1" sqref="FU10:FU38 FX10:FX38 DG10:DG38" xr:uid="{3A0198D8-5466-4477-8587-D075885D678B}">
      <formula1>"5"</formula1>
    </dataValidation>
    <dataValidation type="list" allowBlank="1" showInputMessage="1" showErrorMessage="1" sqref="FV10:FV38" xr:uid="{FA1727BC-9361-4176-A871-E2E54DE18729}">
      <formula1>"10"</formula1>
    </dataValidation>
    <dataValidation type="list" allowBlank="1" showInputMessage="1" showErrorMessage="1" sqref="FW10:FW38" xr:uid="{4AF3DED9-7F73-44E8-BB3B-52BD8FBC70B6}">
      <formula1>"15"</formula1>
    </dataValidation>
    <dataValidation type="list" allowBlank="1" showInputMessage="1" showErrorMessage="1" sqref="HH10:HH38" xr:uid="{466E7FA9-2CB1-4517-82A2-AB5410D450DD}">
      <formula1>"都市的地域,平地農業地域,中間農業地域,山間農業地域"</formula1>
    </dataValidation>
    <dataValidation type="decimal" operator="greaterThanOrEqual" allowBlank="1" showInputMessage="1" showErrorMessage="1" error="0.01ha(=1a)を最小としています。" sqref="HS10:HT38" xr:uid="{FC3D3C79-6325-466F-8719-0445CE82B956}">
      <formula1>0.01</formula1>
    </dataValidation>
    <dataValidation type="list" allowBlank="1" showInputMessage="1" showErrorMessage="1" sqref="S10:S38" xr:uid="{57B98FF9-D462-4BE3-8037-08808F34EBB1}">
      <formula1>"1,2,3,4,5,6"</formula1>
    </dataValidation>
    <dataValidation type="list" allowBlank="1" showInputMessage="1" showErrorMessage="1" sqref="T10:T38" xr:uid="{628ACFC4-66DA-4F29-896A-4DC55C5994FA}">
      <formula1>"1,2,3,4,5,6,7,8,9,10,11,12,13,14"</formula1>
    </dataValidation>
    <dataValidation type="list" allowBlank="1" showInputMessage="1" showErrorMessage="1" sqref="DD10:DD38" xr:uid="{C84CE713-6CDD-497F-9FEE-7C387257BD72}">
      <formula1>"2"</formula1>
    </dataValidation>
    <dataValidation type="list" allowBlank="1" showInputMessage="1" showErrorMessage="1" sqref="DE10:DE38" xr:uid="{F6FB4A5F-4A8D-4439-A63B-E85EFF353675}">
      <formula1>"3"</formula1>
    </dataValidation>
    <dataValidation type="list" allowBlank="1" showInputMessage="1" showErrorMessage="1" sqref="DF10:DF38" xr:uid="{ACA99665-9E8D-4C24-B4AA-F3D2E6FC2E49}">
      <formula1>"4"</formula1>
    </dataValidation>
  </dataValidations>
  <pageMargins left="0.6692913385826772" right="0.62992125984251968" top="0.74803149606299213" bottom="0.74803149606299213" header="0.31496062992125984" footer="0.31496062992125984"/>
  <pageSetup paperSize="9" scale="39" fitToWidth="0" fitToHeight="0" pageOrder="overThenDown" orientation="landscape" r:id="rId1"/>
  <colBreaks count="5" manualBreakCount="5">
    <brk id="47" max="1109" man="1"/>
    <brk id="94" max="1048575" man="1"/>
    <brk id="155" max="1109" man="1"/>
    <brk id="224" max="1109" man="1"/>
    <brk id="255" max="1109"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482F1-6B88-429B-BDF4-355000EBA881}">
  <sheetPr>
    <pageSetUpPr fitToPage="1"/>
  </sheetPr>
  <dimension ref="A1:W63"/>
  <sheetViews>
    <sheetView showGridLines="0" zoomScaleNormal="100" zoomScaleSheetLayoutView="100" workbookViewId="0">
      <selection activeCell="U9" sqref="U9"/>
    </sheetView>
  </sheetViews>
  <sheetFormatPr defaultColWidth="9" defaultRowHeight="11"/>
  <cols>
    <col min="1" max="1" width="1" style="16" customWidth="1"/>
    <col min="2" max="2" width="5" style="16" customWidth="1"/>
    <col min="3" max="6" width="4.7265625" style="16" customWidth="1"/>
    <col min="7" max="7" width="10.90625" style="16" customWidth="1"/>
    <col min="8" max="8" width="8.453125" style="16" customWidth="1"/>
    <col min="9" max="9" width="2" style="16" customWidth="1"/>
    <col min="10" max="10" width="3.90625" style="76" customWidth="1"/>
    <col min="11" max="11" width="8.6328125" style="76" customWidth="1"/>
    <col min="12" max="14" width="9.26953125" style="76" customWidth="1"/>
    <col min="15" max="15" width="1.90625" style="16" customWidth="1"/>
    <col min="16" max="16" width="4.7265625" style="16" customWidth="1"/>
    <col min="17" max="17" width="49.7265625" style="16" customWidth="1"/>
    <col min="18" max="18" width="5.26953125" style="16" customWidth="1"/>
    <col min="19" max="20" width="2.36328125" style="16" customWidth="1"/>
    <col min="21" max="21" width="4.7265625" style="16" customWidth="1"/>
    <col min="22" max="22" width="20.36328125" style="16" customWidth="1"/>
    <col min="23" max="23" width="4.90625" style="16" customWidth="1"/>
    <col min="24" max="24" width="2.453125" style="16" customWidth="1"/>
    <col min="25" max="16384" width="9" style="16"/>
  </cols>
  <sheetData>
    <row r="1" spans="1:23" s="36" customFormat="1" ht="23.25" customHeight="1">
      <c r="A1" s="1"/>
      <c r="B1" s="38"/>
      <c r="C1" s="38"/>
      <c r="D1" s="38"/>
      <c r="E1" s="38"/>
      <c r="F1" s="38"/>
      <c r="G1" s="38"/>
      <c r="H1" s="38"/>
      <c r="I1" s="38"/>
      <c r="J1" s="38"/>
      <c r="K1" s="38"/>
      <c r="L1" s="38"/>
      <c r="M1" s="38"/>
      <c r="N1" s="38"/>
      <c r="O1" s="38"/>
      <c r="P1" s="38"/>
      <c r="Q1" s="38"/>
      <c r="R1" s="38"/>
      <c r="S1" s="38"/>
      <c r="T1" s="38"/>
      <c r="U1" s="38"/>
      <c r="V1" s="38"/>
      <c r="W1" s="38"/>
    </row>
    <row r="2" spans="1:23" s="36" customFormat="1" ht="23.25" customHeight="1">
      <c r="A2" s="38"/>
      <c r="B2" s="41" t="s">
        <v>158</v>
      </c>
      <c r="C2" s="38"/>
      <c r="D2" s="38"/>
      <c r="E2" s="38"/>
      <c r="F2" s="38"/>
      <c r="G2" s="38"/>
      <c r="H2" s="38"/>
      <c r="I2" s="38"/>
      <c r="J2" s="38"/>
      <c r="K2" s="38"/>
      <c r="L2" s="38"/>
      <c r="M2" s="38"/>
      <c r="N2" s="38"/>
      <c r="O2" s="38"/>
      <c r="P2" s="38"/>
      <c r="Q2" s="38"/>
      <c r="R2" s="38"/>
      <c r="S2" s="38"/>
      <c r="T2" s="38"/>
      <c r="U2" s="38"/>
      <c r="V2" s="38"/>
      <c r="W2" s="38"/>
    </row>
    <row r="3" spans="1:23" ht="23.25" customHeight="1">
      <c r="B3" s="42" t="s">
        <v>195</v>
      </c>
      <c r="C3" s="42"/>
      <c r="D3" s="42"/>
      <c r="E3" s="42"/>
      <c r="F3" s="42"/>
      <c r="G3" s="42"/>
      <c r="H3" s="42"/>
      <c r="I3" s="43"/>
      <c r="J3" s="44" t="s">
        <v>255</v>
      </c>
      <c r="K3" s="42"/>
      <c r="L3" s="42"/>
      <c r="M3" s="42"/>
      <c r="N3" s="42"/>
      <c r="O3" s="43"/>
      <c r="P3" s="592" t="s">
        <v>253</v>
      </c>
      <c r="Q3" s="592"/>
      <c r="R3" s="592"/>
      <c r="S3" s="43"/>
      <c r="T3" s="43"/>
      <c r="U3" s="42" t="s">
        <v>254</v>
      </c>
      <c r="V3" s="46"/>
      <c r="W3" s="46"/>
    </row>
    <row r="4" spans="1:23" ht="15" customHeight="1">
      <c r="B4" s="42" t="s">
        <v>176</v>
      </c>
      <c r="C4" s="42"/>
      <c r="D4" s="42"/>
      <c r="E4" s="42"/>
      <c r="F4" s="42"/>
      <c r="G4" s="42"/>
      <c r="H4" s="42"/>
      <c r="I4" s="43"/>
      <c r="J4" s="47" t="s">
        <v>0</v>
      </c>
      <c r="K4" s="47" t="s">
        <v>28</v>
      </c>
      <c r="L4" s="593" t="s">
        <v>141</v>
      </c>
      <c r="M4" s="593"/>
      <c r="N4" s="593"/>
      <c r="O4" s="43"/>
      <c r="P4" s="71" t="s">
        <v>258</v>
      </c>
      <c r="Q4" s="77"/>
      <c r="R4" s="77"/>
      <c r="S4" s="43"/>
      <c r="T4" s="43"/>
      <c r="U4" s="42" t="s">
        <v>176</v>
      </c>
      <c r="V4" s="43"/>
      <c r="W4" s="43"/>
    </row>
    <row r="5" spans="1:23" ht="15" customHeight="1">
      <c r="B5" s="48" t="s">
        <v>241</v>
      </c>
      <c r="C5" s="45"/>
      <c r="D5" s="45"/>
      <c r="E5" s="45"/>
      <c r="F5" s="45"/>
      <c r="G5" s="45"/>
      <c r="H5" s="45"/>
      <c r="I5" s="43"/>
      <c r="J5" s="598">
        <v>1</v>
      </c>
      <c r="K5" s="598" t="s">
        <v>42</v>
      </c>
      <c r="L5" s="599" t="s">
        <v>142</v>
      </c>
      <c r="M5" s="599"/>
      <c r="N5" s="599"/>
      <c r="O5" s="43"/>
      <c r="P5" s="78" t="s">
        <v>0</v>
      </c>
      <c r="Q5" s="78" t="s">
        <v>28</v>
      </c>
      <c r="R5" s="78" t="s">
        <v>4</v>
      </c>
      <c r="S5" s="49"/>
      <c r="T5" s="49"/>
      <c r="U5" s="50" t="s">
        <v>0</v>
      </c>
      <c r="V5" s="50" t="s">
        <v>28</v>
      </c>
      <c r="W5" s="51" t="s">
        <v>78</v>
      </c>
    </row>
    <row r="6" spans="1:23" ht="15" customHeight="1">
      <c r="B6" s="50" t="s">
        <v>0</v>
      </c>
      <c r="C6" s="594" t="s">
        <v>28</v>
      </c>
      <c r="D6" s="594"/>
      <c r="E6" s="594"/>
      <c r="F6" s="594"/>
      <c r="G6" s="594"/>
      <c r="H6" s="594"/>
      <c r="I6" s="43"/>
      <c r="J6" s="598"/>
      <c r="K6" s="598"/>
      <c r="L6" s="599"/>
      <c r="M6" s="599"/>
      <c r="N6" s="599"/>
      <c r="O6" s="43"/>
      <c r="P6" s="78">
        <v>1</v>
      </c>
      <c r="Q6" s="79" t="s">
        <v>43</v>
      </c>
      <c r="R6" s="595" t="s">
        <v>44</v>
      </c>
      <c r="S6" s="52"/>
      <c r="T6" s="52"/>
      <c r="U6" s="53" t="s">
        <v>82</v>
      </c>
      <c r="V6" s="54" t="s">
        <v>83</v>
      </c>
      <c r="W6" s="55" t="s">
        <v>84</v>
      </c>
    </row>
    <row r="7" spans="1:23" ht="15" customHeight="1">
      <c r="B7" s="51">
        <v>1</v>
      </c>
      <c r="C7" s="591" t="s">
        <v>130</v>
      </c>
      <c r="D7" s="591"/>
      <c r="E7" s="591"/>
      <c r="F7" s="591"/>
      <c r="G7" s="591"/>
      <c r="H7" s="591"/>
      <c r="I7" s="43"/>
      <c r="J7" s="598"/>
      <c r="K7" s="598"/>
      <c r="L7" s="599"/>
      <c r="M7" s="599"/>
      <c r="N7" s="599"/>
      <c r="O7" s="43"/>
      <c r="P7" s="78">
        <v>2</v>
      </c>
      <c r="Q7" s="79" t="s">
        <v>45</v>
      </c>
      <c r="R7" s="596"/>
      <c r="S7" s="52"/>
      <c r="T7" s="52"/>
      <c r="U7" s="53" t="s">
        <v>177</v>
      </c>
      <c r="V7" s="54" t="s">
        <v>89</v>
      </c>
      <c r="W7" s="55" t="s">
        <v>84</v>
      </c>
    </row>
    <row r="8" spans="1:23" ht="15" customHeight="1">
      <c r="B8" s="51">
        <v>2</v>
      </c>
      <c r="C8" s="591" t="s">
        <v>242</v>
      </c>
      <c r="D8" s="591"/>
      <c r="E8" s="591"/>
      <c r="F8" s="591"/>
      <c r="G8" s="591"/>
      <c r="H8" s="591"/>
      <c r="I8" s="43"/>
      <c r="J8" s="598"/>
      <c r="K8" s="598"/>
      <c r="L8" s="599"/>
      <c r="M8" s="599"/>
      <c r="N8" s="599"/>
      <c r="O8" s="43"/>
      <c r="P8" s="78">
        <v>3</v>
      </c>
      <c r="Q8" s="79" t="s">
        <v>46</v>
      </c>
      <c r="R8" s="596"/>
      <c r="S8" s="52"/>
      <c r="T8" s="52"/>
      <c r="U8" s="53" t="s">
        <v>178</v>
      </c>
      <c r="V8" s="54" t="s">
        <v>92</v>
      </c>
      <c r="W8" s="55" t="s">
        <v>93</v>
      </c>
    </row>
    <row r="9" spans="1:23" ht="15" customHeight="1">
      <c r="B9" s="51">
        <v>3</v>
      </c>
      <c r="C9" s="591" t="s">
        <v>85</v>
      </c>
      <c r="D9" s="591"/>
      <c r="E9" s="591"/>
      <c r="F9" s="591"/>
      <c r="G9" s="591"/>
      <c r="H9" s="591"/>
      <c r="I9" s="43"/>
      <c r="J9" s="598">
        <v>2</v>
      </c>
      <c r="K9" s="598" t="s">
        <v>48</v>
      </c>
      <c r="L9" s="599" t="s">
        <v>143</v>
      </c>
      <c r="M9" s="599"/>
      <c r="N9" s="599"/>
      <c r="O9" s="43"/>
      <c r="P9" s="78">
        <v>4</v>
      </c>
      <c r="Q9" s="79" t="s">
        <v>47</v>
      </c>
      <c r="R9" s="596"/>
      <c r="S9" s="52"/>
      <c r="T9" s="52"/>
      <c r="U9" s="53" t="s">
        <v>179</v>
      </c>
      <c r="V9" s="54" t="s">
        <v>98</v>
      </c>
      <c r="W9" s="55" t="s">
        <v>84</v>
      </c>
    </row>
    <row r="10" spans="1:23" ht="15" customHeight="1">
      <c r="B10" s="51">
        <v>4</v>
      </c>
      <c r="C10" s="591" t="s">
        <v>243</v>
      </c>
      <c r="D10" s="591"/>
      <c r="E10" s="591"/>
      <c r="F10" s="591"/>
      <c r="G10" s="591"/>
      <c r="H10" s="591"/>
      <c r="I10" s="43"/>
      <c r="J10" s="598"/>
      <c r="K10" s="598"/>
      <c r="L10" s="599"/>
      <c r="M10" s="599"/>
      <c r="N10" s="599"/>
      <c r="O10" s="43"/>
      <c r="P10" s="78">
        <v>5</v>
      </c>
      <c r="Q10" s="79" t="s">
        <v>49</v>
      </c>
      <c r="R10" s="596"/>
      <c r="S10" s="52"/>
      <c r="T10" s="52"/>
      <c r="U10" s="53" t="s">
        <v>180</v>
      </c>
      <c r="V10" s="54" t="s">
        <v>8</v>
      </c>
      <c r="W10" s="55" t="s">
        <v>17</v>
      </c>
    </row>
    <row r="11" spans="1:23" ht="15" customHeight="1">
      <c r="B11" s="51">
        <v>5</v>
      </c>
      <c r="C11" s="591" t="s">
        <v>171</v>
      </c>
      <c r="D11" s="591"/>
      <c r="E11" s="591"/>
      <c r="F11" s="591"/>
      <c r="G11" s="591"/>
      <c r="H11" s="591"/>
      <c r="I11" s="43"/>
      <c r="J11" s="598"/>
      <c r="K11" s="598"/>
      <c r="L11" s="599"/>
      <c r="M11" s="599"/>
      <c r="N11" s="599"/>
      <c r="O11" s="43"/>
      <c r="P11" s="78">
        <v>6</v>
      </c>
      <c r="Q11" s="79" t="s">
        <v>50</v>
      </c>
      <c r="R11" s="596"/>
      <c r="S11" s="52"/>
      <c r="T11" s="52"/>
      <c r="U11" s="53" t="s">
        <v>181</v>
      </c>
      <c r="V11" s="54" t="s">
        <v>169</v>
      </c>
      <c r="W11" s="55" t="s">
        <v>170</v>
      </c>
    </row>
    <row r="12" spans="1:23" ht="15" customHeight="1">
      <c r="B12" s="51">
        <v>6</v>
      </c>
      <c r="C12" s="591" t="s">
        <v>6</v>
      </c>
      <c r="D12" s="591"/>
      <c r="E12" s="591"/>
      <c r="F12" s="591"/>
      <c r="G12" s="591"/>
      <c r="H12" s="591"/>
      <c r="I12" s="43"/>
      <c r="J12" s="598"/>
      <c r="K12" s="598"/>
      <c r="L12" s="599"/>
      <c r="M12" s="599"/>
      <c r="N12" s="599"/>
      <c r="O12" s="56"/>
      <c r="P12" s="78">
        <v>7</v>
      </c>
      <c r="Q12" s="79" t="s">
        <v>51</v>
      </c>
      <c r="R12" s="596"/>
      <c r="S12" s="52"/>
      <c r="T12" s="52"/>
      <c r="U12" s="53" t="s">
        <v>262</v>
      </c>
      <c r="V12" s="54" t="s">
        <v>261</v>
      </c>
      <c r="W12" s="57"/>
    </row>
    <row r="13" spans="1:23" ht="15" customHeight="1">
      <c r="B13" s="58"/>
      <c r="C13" s="45"/>
      <c r="D13" s="45"/>
      <c r="E13" s="45"/>
      <c r="F13" s="45"/>
      <c r="G13" s="45"/>
      <c r="H13" s="45"/>
      <c r="I13" s="43"/>
      <c r="J13" s="600">
        <v>3</v>
      </c>
      <c r="K13" s="600" t="s">
        <v>53</v>
      </c>
      <c r="L13" s="606" t="s">
        <v>144</v>
      </c>
      <c r="M13" s="607"/>
      <c r="N13" s="608"/>
      <c r="O13" s="56"/>
      <c r="P13" s="78">
        <v>8</v>
      </c>
      <c r="Q13" s="79" t="s">
        <v>52</v>
      </c>
      <c r="R13" s="597"/>
      <c r="S13" s="52"/>
      <c r="T13" s="52"/>
      <c r="U13" s="49"/>
      <c r="V13" s="59"/>
      <c r="W13" s="59"/>
    </row>
    <row r="14" spans="1:23" ht="15" customHeight="1">
      <c r="B14" s="48" t="s">
        <v>247</v>
      </c>
      <c r="C14" s="42"/>
      <c r="D14" s="42"/>
      <c r="E14" s="42"/>
      <c r="F14" s="42"/>
      <c r="G14" s="42"/>
      <c r="H14" s="42"/>
      <c r="I14" s="43"/>
      <c r="J14" s="601"/>
      <c r="K14" s="601"/>
      <c r="L14" s="609"/>
      <c r="M14" s="610"/>
      <c r="N14" s="611"/>
      <c r="O14" s="43"/>
      <c r="P14" s="78">
        <v>9</v>
      </c>
      <c r="Q14" s="79" t="s">
        <v>54</v>
      </c>
      <c r="R14" s="595" t="s">
        <v>55</v>
      </c>
      <c r="S14" s="52"/>
      <c r="T14" s="52"/>
      <c r="U14" s="42" t="s">
        <v>194</v>
      </c>
    </row>
    <row r="15" spans="1:23" ht="15" customHeight="1">
      <c r="B15" s="50" t="s">
        <v>0</v>
      </c>
      <c r="C15" s="594" t="s">
        <v>28</v>
      </c>
      <c r="D15" s="594"/>
      <c r="E15" s="594"/>
      <c r="F15" s="594"/>
      <c r="G15" s="594"/>
      <c r="H15" s="594"/>
      <c r="I15" s="43"/>
      <c r="J15" s="601"/>
      <c r="K15" s="601"/>
      <c r="L15" s="609"/>
      <c r="M15" s="610"/>
      <c r="N15" s="611"/>
      <c r="O15" s="43"/>
      <c r="P15" s="78">
        <v>10</v>
      </c>
      <c r="Q15" s="79" t="s">
        <v>56</v>
      </c>
      <c r="R15" s="596"/>
      <c r="S15" s="52"/>
      <c r="T15" s="52"/>
      <c r="U15" s="50" t="s">
        <v>0</v>
      </c>
      <c r="V15" s="50" t="s">
        <v>28</v>
      </c>
      <c r="W15" s="51" t="s">
        <v>78</v>
      </c>
    </row>
    <row r="16" spans="1:23" ht="15" customHeight="1">
      <c r="B16" s="51">
        <v>1</v>
      </c>
      <c r="C16" s="591" t="s">
        <v>72</v>
      </c>
      <c r="D16" s="591"/>
      <c r="E16" s="591"/>
      <c r="F16" s="591"/>
      <c r="G16" s="591"/>
      <c r="H16" s="591"/>
      <c r="I16" s="43"/>
      <c r="J16" s="602"/>
      <c r="K16" s="602"/>
      <c r="L16" s="612"/>
      <c r="M16" s="613"/>
      <c r="N16" s="614"/>
      <c r="O16" s="43"/>
      <c r="P16" s="78">
        <v>11</v>
      </c>
      <c r="Q16" s="79" t="s">
        <v>57</v>
      </c>
      <c r="R16" s="596"/>
      <c r="S16" s="52"/>
      <c r="T16" s="52"/>
      <c r="U16" s="51" t="s">
        <v>183</v>
      </c>
      <c r="V16" s="54" t="s">
        <v>184</v>
      </c>
      <c r="W16" s="55" t="s">
        <v>17</v>
      </c>
    </row>
    <row r="17" spans="2:23" ht="15" customHeight="1">
      <c r="B17" s="51">
        <v>2</v>
      </c>
      <c r="C17" s="591" t="s">
        <v>137</v>
      </c>
      <c r="D17" s="591"/>
      <c r="E17" s="591"/>
      <c r="F17" s="591"/>
      <c r="G17" s="591"/>
      <c r="H17" s="591"/>
      <c r="I17" s="43"/>
      <c r="J17" s="600">
        <v>4</v>
      </c>
      <c r="K17" s="603" t="s">
        <v>59</v>
      </c>
      <c r="L17" s="606" t="s">
        <v>145</v>
      </c>
      <c r="M17" s="607"/>
      <c r="N17" s="608"/>
      <c r="O17" s="43"/>
      <c r="P17" s="78">
        <v>12</v>
      </c>
      <c r="Q17" s="79" t="s">
        <v>58</v>
      </c>
      <c r="R17" s="596"/>
      <c r="S17" s="52"/>
      <c r="T17" s="52"/>
      <c r="U17" s="51" t="s">
        <v>185</v>
      </c>
      <c r="V17" s="54" t="s">
        <v>186</v>
      </c>
      <c r="W17" s="55" t="s">
        <v>187</v>
      </c>
    </row>
    <row r="18" spans="2:23" ht="15" customHeight="1">
      <c r="B18" s="51">
        <v>3</v>
      </c>
      <c r="C18" s="591" t="s">
        <v>75</v>
      </c>
      <c r="D18" s="591"/>
      <c r="E18" s="591"/>
      <c r="F18" s="591"/>
      <c r="G18" s="591"/>
      <c r="H18" s="591"/>
      <c r="I18" s="56"/>
      <c r="J18" s="601"/>
      <c r="K18" s="604"/>
      <c r="L18" s="609"/>
      <c r="M18" s="610"/>
      <c r="N18" s="611"/>
      <c r="O18" s="43"/>
      <c r="P18" s="78">
        <v>13</v>
      </c>
      <c r="Q18" s="79" t="s">
        <v>60</v>
      </c>
      <c r="R18" s="596"/>
      <c r="S18" s="52"/>
      <c r="T18" s="52"/>
      <c r="U18" s="42"/>
      <c r="V18" s="60"/>
      <c r="W18" s="61"/>
    </row>
    <row r="19" spans="2:23" ht="15" customHeight="1">
      <c r="B19" s="51">
        <v>4</v>
      </c>
      <c r="C19" s="591" t="s">
        <v>79</v>
      </c>
      <c r="D19" s="591"/>
      <c r="E19" s="591"/>
      <c r="F19" s="591"/>
      <c r="G19" s="591"/>
      <c r="H19" s="591"/>
      <c r="I19" s="56"/>
      <c r="J19" s="601"/>
      <c r="K19" s="604"/>
      <c r="L19" s="609"/>
      <c r="M19" s="610"/>
      <c r="N19" s="611"/>
      <c r="O19" s="43"/>
      <c r="P19" s="78">
        <v>14</v>
      </c>
      <c r="Q19" s="79" t="s">
        <v>61</v>
      </c>
      <c r="R19" s="597"/>
      <c r="S19" s="52"/>
      <c r="T19" s="52"/>
      <c r="U19" s="42" t="s">
        <v>248</v>
      </c>
      <c r="V19" s="43"/>
      <c r="W19" s="43"/>
    </row>
    <row r="20" spans="2:23" ht="15" customHeight="1">
      <c r="B20" s="51">
        <v>5</v>
      </c>
      <c r="C20" s="591" t="s">
        <v>85</v>
      </c>
      <c r="D20" s="591"/>
      <c r="E20" s="591"/>
      <c r="F20" s="591"/>
      <c r="G20" s="591"/>
      <c r="H20" s="591"/>
      <c r="I20" s="56"/>
      <c r="J20" s="602"/>
      <c r="K20" s="605"/>
      <c r="L20" s="612"/>
      <c r="M20" s="613"/>
      <c r="N20" s="614"/>
      <c r="O20" s="43"/>
      <c r="P20" s="78">
        <v>15</v>
      </c>
      <c r="Q20" s="79" t="s">
        <v>62</v>
      </c>
      <c r="R20" s="595" t="s">
        <v>63</v>
      </c>
      <c r="S20" s="52"/>
      <c r="T20" s="52"/>
      <c r="U20" s="50" t="s">
        <v>0</v>
      </c>
      <c r="V20" s="50" t="s">
        <v>28</v>
      </c>
      <c r="W20" s="50" t="s">
        <v>78</v>
      </c>
    </row>
    <row r="21" spans="2:23" ht="15" customHeight="1">
      <c r="B21" s="51">
        <v>6</v>
      </c>
      <c r="C21" s="591" t="s">
        <v>87</v>
      </c>
      <c r="D21" s="591"/>
      <c r="E21" s="591"/>
      <c r="F21" s="591"/>
      <c r="G21" s="591"/>
      <c r="H21" s="591"/>
      <c r="I21" s="43"/>
      <c r="J21" s="600">
        <v>5</v>
      </c>
      <c r="K21" s="603" t="s">
        <v>65</v>
      </c>
      <c r="L21" s="606" t="s">
        <v>146</v>
      </c>
      <c r="M21" s="607"/>
      <c r="N21" s="608"/>
      <c r="O21" s="43"/>
      <c r="P21" s="78">
        <v>16</v>
      </c>
      <c r="Q21" s="79" t="s">
        <v>64</v>
      </c>
      <c r="R21" s="596"/>
      <c r="S21" s="52"/>
      <c r="T21" s="52"/>
      <c r="U21" s="62" t="s">
        <v>189</v>
      </c>
      <c r="V21" s="54" t="s">
        <v>109</v>
      </c>
      <c r="W21" s="55" t="s">
        <v>17</v>
      </c>
    </row>
    <row r="22" spans="2:23" ht="15" customHeight="1">
      <c r="B22" s="51">
        <v>7</v>
      </c>
      <c r="C22" s="591" t="s">
        <v>90</v>
      </c>
      <c r="D22" s="591"/>
      <c r="E22" s="591"/>
      <c r="F22" s="591"/>
      <c r="G22" s="591"/>
      <c r="H22" s="591"/>
      <c r="I22" s="43"/>
      <c r="J22" s="601"/>
      <c r="K22" s="604"/>
      <c r="L22" s="609"/>
      <c r="M22" s="610"/>
      <c r="N22" s="611"/>
      <c r="O22" s="43"/>
      <c r="P22" s="78">
        <v>17</v>
      </c>
      <c r="Q22" s="79" t="s">
        <v>66</v>
      </c>
      <c r="R22" s="596"/>
      <c r="S22" s="52"/>
      <c r="T22" s="52"/>
      <c r="U22" s="62" t="s">
        <v>190</v>
      </c>
      <c r="V22" s="63" t="s">
        <v>257</v>
      </c>
      <c r="W22" s="40" t="s">
        <v>17</v>
      </c>
    </row>
    <row r="23" spans="2:23" ht="15" customHeight="1">
      <c r="B23" s="51">
        <v>8</v>
      </c>
      <c r="C23" s="591" t="s">
        <v>94</v>
      </c>
      <c r="D23" s="591"/>
      <c r="E23" s="591"/>
      <c r="F23" s="591"/>
      <c r="G23" s="591"/>
      <c r="H23" s="591"/>
      <c r="I23" s="43"/>
      <c r="J23" s="601"/>
      <c r="K23" s="604"/>
      <c r="L23" s="609"/>
      <c r="M23" s="610"/>
      <c r="N23" s="611"/>
      <c r="O23" s="43"/>
      <c r="P23" s="78">
        <v>18</v>
      </c>
      <c r="Q23" s="79" t="s">
        <v>67</v>
      </c>
      <c r="R23" s="596"/>
      <c r="S23" s="52"/>
      <c r="T23" s="52"/>
      <c r="U23" s="62" t="s">
        <v>191</v>
      </c>
      <c r="V23" s="63" t="s">
        <v>9</v>
      </c>
      <c r="W23" s="64"/>
    </row>
    <row r="24" spans="2:23" ht="15" customHeight="1">
      <c r="B24" s="51">
        <v>9</v>
      </c>
      <c r="C24" s="591" t="s">
        <v>99</v>
      </c>
      <c r="D24" s="591"/>
      <c r="E24" s="591"/>
      <c r="F24" s="591"/>
      <c r="G24" s="591"/>
      <c r="H24" s="591"/>
      <c r="I24" s="43"/>
      <c r="J24" s="602"/>
      <c r="K24" s="605"/>
      <c r="L24" s="612"/>
      <c r="M24" s="613"/>
      <c r="N24" s="614"/>
      <c r="O24" s="43"/>
      <c r="P24" s="78">
        <v>19</v>
      </c>
      <c r="Q24" s="79" t="s">
        <v>68</v>
      </c>
      <c r="R24" s="596"/>
      <c r="S24" s="52"/>
      <c r="T24" s="52"/>
      <c r="U24" s="62" t="s">
        <v>192</v>
      </c>
      <c r="V24" s="63" t="s">
        <v>10</v>
      </c>
      <c r="W24" s="40" t="s">
        <v>84</v>
      </c>
    </row>
    <row r="25" spans="2:23" ht="15" customHeight="1">
      <c r="B25" s="51">
        <v>10</v>
      </c>
      <c r="C25" s="591" t="s">
        <v>101</v>
      </c>
      <c r="D25" s="591"/>
      <c r="E25" s="591"/>
      <c r="F25" s="591"/>
      <c r="G25" s="591"/>
      <c r="H25" s="591"/>
      <c r="I25" s="43"/>
      <c r="J25" s="598">
        <v>6</v>
      </c>
      <c r="K25" s="615" t="s">
        <v>70</v>
      </c>
      <c r="L25" s="599" t="s">
        <v>147</v>
      </c>
      <c r="M25" s="599"/>
      <c r="N25" s="599"/>
      <c r="O25" s="65"/>
      <c r="P25" s="78">
        <v>20</v>
      </c>
      <c r="Q25" s="79" t="s">
        <v>69</v>
      </c>
      <c r="R25" s="596"/>
      <c r="S25" s="52"/>
      <c r="T25" s="52"/>
      <c r="U25" s="62" t="s">
        <v>249</v>
      </c>
      <c r="V25" s="63" t="s">
        <v>11</v>
      </c>
      <c r="W25" s="64"/>
    </row>
    <row r="26" spans="2:23" ht="15" customHeight="1">
      <c r="B26" s="51">
        <v>11</v>
      </c>
      <c r="C26" s="591" t="s">
        <v>103</v>
      </c>
      <c r="D26" s="591"/>
      <c r="E26" s="591"/>
      <c r="F26" s="591"/>
      <c r="G26" s="591"/>
      <c r="H26" s="591"/>
      <c r="I26" s="43"/>
      <c r="J26" s="598"/>
      <c r="K26" s="615"/>
      <c r="L26" s="599"/>
      <c r="M26" s="599"/>
      <c r="N26" s="599"/>
      <c r="O26" s="65"/>
      <c r="P26" s="78">
        <v>21</v>
      </c>
      <c r="Q26" s="79" t="s">
        <v>71</v>
      </c>
      <c r="R26" s="596"/>
      <c r="S26" s="52"/>
      <c r="T26" s="52"/>
      <c r="U26" s="62" t="s">
        <v>250</v>
      </c>
      <c r="V26" s="63" t="s">
        <v>12</v>
      </c>
      <c r="W26" s="64"/>
    </row>
    <row r="27" spans="2:23" ht="15" customHeight="1">
      <c r="B27" s="51">
        <v>12</v>
      </c>
      <c r="C27" s="591" t="s">
        <v>105</v>
      </c>
      <c r="D27" s="591"/>
      <c r="E27" s="591"/>
      <c r="F27" s="591"/>
      <c r="G27" s="591"/>
      <c r="H27" s="591"/>
      <c r="I27" s="43"/>
      <c r="J27" s="598"/>
      <c r="K27" s="615"/>
      <c r="L27" s="599"/>
      <c r="M27" s="599"/>
      <c r="N27" s="599"/>
      <c r="O27" s="65"/>
      <c r="P27" s="78">
        <v>22</v>
      </c>
      <c r="Q27" s="79" t="s">
        <v>73</v>
      </c>
      <c r="R27" s="596"/>
      <c r="S27" s="52"/>
      <c r="T27" s="52"/>
      <c r="U27" s="62" t="s">
        <v>193</v>
      </c>
      <c r="V27" s="63" t="s">
        <v>13</v>
      </c>
      <c r="W27" s="40" t="s">
        <v>119</v>
      </c>
    </row>
    <row r="28" spans="2:23" ht="15" customHeight="1">
      <c r="B28" s="51">
        <v>13</v>
      </c>
      <c r="C28" s="591" t="s">
        <v>108</v>
      </c>
      <c r="D28" s="591"/>
      <c r="E28" s="591"/>
      <c r="F28" s="591"/>
      <c r="G28" s="591"/>
      <c r="H28" s="591"/>
      <c r="I28" s="43"/>
      <c r="J28" s="598"/>
      <c r="K28" s="615"/>
      <c r="L28" s="599"/>
      <c r="M28" s="599"/>
      <c r="N28" s="599"/>
      <c r="O28" s="65"/>
      <c r="P28" s="78">
        <v>23</v>
      </c>
      <c r="Q28" s="79" t="s">
        <v>74</v>
      </c>
      <c r="R28" s="597"/>
      <c r="S28" s="52"/>
      <c r="T28" s="52"/>
      <c r="U28" s="49"/>
      <c r="V28" s="66"/>
      <c r="W28" s="66"/>
    </row>
    <row r="29" spans="2:23" ht="15" customHeight="1">
      <c r="B29" s="42"/>
      <c r="C29" s="42"/>
      <c r="D29" s="42"/>
      <c r="E29" s="42"/>
      <c r="F29" s="42"/>
      <c r="G29" s="42"/>
      <c r="H29" s="42"/>
      <c r="I29" s="43"/>
      <c r="J29" s="598">
        <v>7</v>
      </c>
      <c r="K29" s="615" t="s">
        <v>80</v>
      </c>
      <c r="L29" s="599" t="s">
        <v>148</v>
      </c>
      <c r="M29" s="599"/>
      <c r="N29" s="599"/>
      <c r="O29" s="65"/>
      <c r="P29" s="78">
        <v>24</v>
      </c>
      <c r="Q29" s="79" t="s">
        <v>76</v>
      </c>
      <c r="R29" s="80" t="s">
        <v>77</v>
      </c>
      <c r="S29" s="52"/>
      <c r="T29" s="52"/>
      <c r="U29" s="42" t="s">
        <v>246</v>
      </c>
      <c r="V29" s="43"/>
      <c r="W29" s="43"/>
    </row>
    <row r="30" spans="2:23" ht="15" customHeight="1">
      <c r="B30" s="42" t="s">
        <v>246</v>
      </c>
      <c r="C30" s="45"/>
      <c r="D30" s="45"/>
      <c r="E30" s="45"/>
      <c r="F30" s="45"/>
      <c r="G30" s="45"/>
      <c r="H30" s="45"/>
      <c r="I30" s="43"/>
      <c r="J30" s="598"/>
      <c r="K30" s="615"/>
      <c r="L30" s="599"/>
      <c r="M30" s="599"/>
      <c r="N30" s="599"/>
      <c r="O30" s="65"/>
      <c r="P30" s="78">
        <v>25</v>
      </c>
      <c r="Q30" s="79" t="s">
        <v>81</v>
      </c>
      <c r="R30" s="595" t="s">
        <v>6</v>
      </c>
      <c r="S30" s="52"/>
      <c r="T30" s="52"/>
      <c r="U30" s="50" t="s">
        <v>0</v>
      </c>
      <c r="V30" s="50" t="s">
        <v>28</v>
      </c>
      <c r="W30" s="50" t="s">
        <v>78</v>
      </c>
    </row>
    <row r="31" spans="2:23" ht="15" customHeight="1">
      <c r="B31" s="50" t="s">
        <v>0</v>
      </c>
      <c r="C31" s="594" t="s">
        <v>28</v>
      </c>
      <c r="D31" s="594"/>
      <c r="E31" s="594"/>
      <c r="F31" s="594"/>
      <c r="G31" s="594"/>
      <c r="H31" s="594"/>
      <c r="I31" s="43"/>
      <c r="J31" s="598"/>
      <c r="K31" s="615"/>
      <c r="L31" s="599"/>
      <c r="M31" s="599"/>
      <c r="N31" s="599"/>
      <c r="O31" s="65"/>
      <c r="P31" s="78">
        <v>26</v>
      </c>
      <c r="Q31" s="79" t="s">
        <v>86</v>
      </c>
      <c r="R31" s="596"/>
      <c r="S31" s="52"/>
      <c r="T31" s="52"/>
      <c r="U31" s="62" t="s">
        <v>251</v>
      </c>
      <c r="V31" s="67" t="s">
        <v>124</v>
      </c>
      <c r="W31" s="55" t="s">
        <v>119</v>
      </c>
    </row>
    <row r="32" spans="2:23" ht="15" customHeight="1">
      <c r="B32" s="51">
        <v>1</v>
      </c>
      <c r="C32" s="591" t="s">
        <v>113</v>
      </c>
      <c r="D32" s="591"/>
      <c r="E32" s="591"/>
      <c r="F32" s="591"/>
      <c r="G32" s="591"/>
      <c r="H32" s="591"/>
      <c r="I32" s="43"/>
      <c r="J32" s="598"/>
      <c r="K32" s="615"/>
      <c r="L32" s="599"/>
      <c r="M32" s="599"/>
      <c r="N32" s="599"/>
      <c r="O32" s="65"/>
      <c r="P32" s="78">
        <v>27</v>
      </c>
      <c r="Q32" s="79" t="s">
        <v>88</v>
      </c>
      <c r="R32" s="596"/>
      <c r="S32" s="52"/>
      <c r="T32" s="52"/>
      <c r="U32" s="62" t="s">
        <v>252</v>
      </c>
      <c r="V32" s="67" t="s">
        <v>126</v>
      </c>
      <c r="W32" s="55" t="s">
        <v>119</v>
      </c>
    </row>
    <row r="33" spans="2:23" ht="15" customHeight="1">
      <c r="B33" s="51">
        <v>2</v>
      </c>
      <c r="C33" s="591" t="s">
        <v>115</v>
      </c>
      <c r="D33" s="591"/>
      <c r="E33" s="591"/>
      <c r="F33" s="591"/>
      <c r="G33" s="591"/>
      <c r="H33" s="591"/>
      <c r="I33" s="43"/>
      <c r="J33" s="598">
        <v>8</v>
      </c>
      <c r="K33" s="615" t="s">
        <v>95</v>
      </c>
      <c r="L33" s="599" t="s">
        <v>149</v>
      </c>
      <c r="M33" s="599"/>
      <c r="N33" s="599"/>
      <c r="O33" s="65"/>
      <c r="P33" s="78">
        <v>28</v>
      </c>
      <c r="Q33" s="79" t="s">
        <v>91</v>
      </c>
      <c r="R33" s="597"/>
      <c r="S33" s="52"/>
      <c r="T33" s="52"/>
      <c r="U33" s="43"/>
      <c r="V33" s="43"/>
      <c r="W33" s="43"/>
    </row>
    <row r="34" spans="2:23" ht="15" customHeight="1">
      <c r="B34" s="42"/>
      <c r="C34" s="68"/>
      <c r="D34" s="68"/>
      <c r="E34" s="68"/>
      <c r="F34" s="68"/>
      <c r="G34" s="68"/>
      <c r="H34" s="68"/>
      <c r="I34" s="43"/>
      <c r="J34" s="598"/>
      <c r="K34" s="615"/>
      <c r="L34" s="599"/>
      <c r="M34" s="599"/>
      <c r="N34" s="599"/>
      <c r="O34" s="65"/>
      <c r="P34" s="78">
        <v>29</v>
      </c>
      <c r="Q34" s="79" t="s">
        <v>96</v>
      </c>
      <c r="R34" s="619" t="s">
        <v>97</v>
      </c>
      <c r="S34" s="52"/>
      <c r="T34" s="52"/>
      <c r="U34" s="43"/>
      <c r="V34" s="43"/>
      <c r="W34" s="43"/>
    </row>
    <row r="35" spans="2:23" ht="15" customHeight="1">
      <c r="B35" s="42"/>
      <c r="C35" s="42"/>
      <c r="D35" s="42"/>
      <c r="E35" s="42"/>
      <c r="F35" s="42"/>
      <c r="G35" s="42"/>
      <c r="H35" s="42"/>
      <c r="I35" s="43"/>
      <c r="J35" s="598"/>
      <c r="K35" s="615"/>
      <c r="L35" s="599"/>
      <c r="M35" s="599"/>
      <c r="N35" s="599"/>
      <c r="O35" s="65"/>
      <c r="P35" s="78">
        <v>30</v>
      </c>
      <c r="Q35" s="79" t="s">
        <v>100</v>
      </c>
      <c r="R35" s="620"/>
      <c r="S35" s="52"/>
      <c r="T35" s="52"/>
      <c r="U35" s="43"/>
      <c r="V35" s="43"/>
      <c r="W35" s="43"/>
    </row>
    <row r="36" spans="2:23" ht="15" customHeight="1">
      <c r="B36" s="43"/>
      <c r="C36" s="43"/>
      <c r="D36" s="43"/>
      <c r="E36" s="43"/>
      <c r="F36" s="43"/>
      <c r="G36" s="43"/>
      <c r="H36" s="43"/>
      <c r="I36" s="43"/>
      <c r="J36" s="598"/>
      <c r="K36" s="615"/>
      <c r="L36" s="599"/>
      <c r="M36" s="599"/>
      <c r="N36" s="599"/>
      <c r="O36" s="65"/>
      <c r="P36" s="78">
        <v>31</v>
      </c>
      <c r="Q36" s="79" t="s">
        <v>102</v>
      </c>
      <c r="R36" s="620"/>
      <c r="S36" s="52"/>
      <c r="T36" s="52"/>
      <c r="U36" s="69"/>
      <c r="V36" s="69"/>
      <c r="W36" s="69"/>
    </row>
    <row r="37" spans="2:23" ht="15" customHeight="1">
      <c r="I37" s="43"/>
      <c r="J37" s="598">
        <v>9</v>
      </c>
      <c r="K37" s="615" t="s">
        <v>106</v>
      </c>
      <c r="L37" s="599" t="s">
        <v>150</v>
      </c>
      <c r="M37" s="599"/>
      <c r="N37" s="599"/>
      <c r="O37" s="65"/>
      <c r="P37" s="78">
        <v>32</v>
      </c>
      <c r="Q37" s="79" t="s">
        <v>104</v>
      </c>
      <c r="R37" s="620"/>
      <c r="S37" s="52"/>
      <c r="T37" s="52"/>
      <c r="U37" s="69"/>
      <c r="V37" s="69"/>
      <c r="W37" s="69"/>
    </row>
    <row r="38" spans="2:23" ht="15" customHeight="1">
      <c r="I38" s="43"/>
      <c r="J38" s="598"/>
      <c r="K38" s="615"/>
      <c r="L38" s="599"/>
      <c r="M38" s="599"/>
      <c r="N38" s="599"/>
      <c r="O38" s="65"/>
      <c r="P38" s="78">
        <v>33</v>
      </c>
      <c r="Q38" s="79" t="s">
        <v>107</v>
      </c>
      <c r="R38" s="621"/>
      <c r="S38" s="52"/>
      <c r="T38" s="52"/>
      <c r="U38" s="70"/>
      <c r="V38" s="70"/>
      <c r="W38" s="70"/>
    </row>
    <row r="39" spans="2:23" ht="15" customHeight="1">
      <c r="I39" s="43"/>
      <c r="J39" s="598"/>
      <c r="K39" s="615"/>
      <c r="L39" s="599"/>
      <c r="M39" s="599"/>
      <c r="N39" s="599"/>
      <c r="O39" s="65"/>
      <c r="P39" s="78">
        <v>34</v>
      </c>
      <c r="Q39" s="79" t="s">
        <v>138</v>
      </c>
      <c r="R39" s="81" t="s">
        <v>138</v>
      </c>
      <c r="S39" s="43"/>
      <c r="T39" s="43"/>
      <c r="U39" s="69"/>
      <c r="V39" s="69"/>
      <c r="W39" s="69"/>
    </row>
    <row r="40" spans="2:23" ht="15" customHeight="1">
      <c r="I40" s="43"/>
      <c r="J40" s="598"/>
      <c r="K40" s="615"/>
      <c r="L40" s="599"/>
      <c r="M40" s="599"/>
      <c r="N40" s="599"/>
      <c r="O40" s="65"/>
      <c r="P40" s="71" t="s">
        <v>256</v>
      </c>
      <c r="Q40" s="42"/>
      <c r="R40" s="72"/>
      <c r="S40" s="52"/>
      <c r="T40" s="52"/>
      <c r="U40" s="69"/>
      <c r="V40" s="69"/>
      <c r="W40" s="69"/>
    </row>
    <row r="41" spans="2:23" ht="15" customHeight="1">
      <c r="I41" s="43"/>
      <c r="J41" s="598">
        <v>10</v>
      </c>
      <c r="K41" s="615" t="s">
        <v>111</v>
      </c>
      <c r="L41" s="599" t="s">
        <v>151</v>
      </c>
      <c r="M41" s="599"/>
      <c r="N41" s="599"/>
      <c r="O41" s="65"/>
      <c r="P41" s="39" t="s">
        <v>0</v>
      </c>
      <c r="Q41" s="623" t="s">
        <v>28</v>
      </c>
      <c r="R41" s="623"/>
      <c r="S41" s="46"/>
      <c r="T41" s="46"/>
      <c r="U41" s="69"/>
      <c r="V41" s="69"/>
      <c r="W41" s="69"/>
    </row>
    <row r="42" spans="2:23" ht="15" customHeight="1">
      <c r="I42" s="43"/>
      <c r="J42" s="598"/>
      <c r="K42" s="615"/>
      <c r="L42" s="599"/>
      <c r="M42" s="599"/>
      <c r="N42" s="599"/>
      <c r="O42" s="65"/>
      <c r="P42" s="73">
        <v>1</v>
      </c>
      <c r="Q42" s="616" t="s">
        <v>110</v>
      </c>
      <c r="R42" s="616"/>
      <c r="S42" s="69"/>
      <c r="T42" s="69"/>
      <c r="U42" s="1"/>
      <c r="V42" s="1"/>
      <c r="W42" s="1"/>
    </row>
    <row r="43" spans="2:23" ht="15" customHeight="1">
      <c r="I43" s="43"/>
      <c r="J43" s="598"/>
      <c r="K43" s="615"/>
      <c r="L43" s="599"/>
      <c r="M43" s="599"/>
      <c r="N43" s="599"/>
      <c r="O43" s="65"/>
      <c r="P43" s="73">
        <v>2</v>
      </c>
      <c r="Q43" s="599" t="s">
        <v>112</v>
      </c>
      <c r="R43" s="599"/>
      <c r="S43" s="70"/>
      <c r="T43" s="70"/>
      <c r="U43" s="1"/>
      <c r="V43" s="1"/>
      <c r="W43" s="1"/>
    </row>
    <row r="44" spans="2:23" ht="15" customHeight="1">
      <c r="I44" s="43"/>
      <c r="J44" s="598"/>
      <c r="K44" s="615"/>
      <c r="L44" s="599"/>
      <c r="M44" s="599"/>
      <c r="N44" s="599"/>
      <c r="O44" s="65"/>
      <c r="P44" s="617">
        <v>3</v>
      </c>
      <c r="Q44" s="606" t="s">
        <v>114</v>
      </c>
      <c r="R44" s="608"/>
      <c r="S44" s="43"/>
      <c r="T44" s="43"/>
      <c r="U44" s="1"/>
      <c r="V44" s="1"/>
      <c r="W44" s="1"/>
    </row>
    <row r="45" spans="2:23" ht="15" customHeight="1">
      <c r="I45" s="43"/>
      <c r="J45" s="598">
        <v>11</v>
      </c>
      <c r="K45" s="615" t="s">
        <v>117</v>
      </c>
      <c r="L45" s="599" t="s">
        <v>152</v>
      </c>
      <c r="M45" s="599"/>
      <c r="N45" s="599"/>
      <c r="O45" s="65"/>
      <c r="P45" s="618"/>
      <c r="Q45" s="612"/>
      <c r="R45" s="614"/>
      <c r="S45" s="43"/>
      <c r="T45" s="43"/>
      <c r="U45" s="1"/>
      <c r="V45" s="1"/>
      <c r="W45" s="1"/>
    </row>
    <row r="46" spans="2:23" ht="15" customHeight="1">
      <c r="I46" s="43"/>
      <c r="J46" s="598"/>
      <c r="K46" s="615"/>
      <c r="L46" s="599"/>
      <c r="M46" s="599"/>
      <c r="N46" s="599"/>
      <c r="O46" s="65"/>
      <c r="P46" s="73">
        <v>4</v>
      </c>
      <c r="Q46" s="616" t="s">
        <v>116</v>
      </c>
      <c r="R46" s="616"/>
      <c r="S46" s="43"/>
      <c r="T46" s="43"/>
    </row>
    <row r="47" spans="2:23" ht="15" customHeight="1">
      <c r="I47" s="43"/>
      <c r="J47" s="598"/>
      <c r="K47" s="615"/>
      <c r="L47" s="599"/>
      <c r="M47" s="599"/>
      <c r="N47" s="599"/>
      <c r="O47" s="65"/>
      <c r="P47" s="73">
        <v>5</v>
      </c>
      <c r="Q47" s="616" t="s">
        <v>118</v>
      </c>
      <c r="R47" s="616"/>
      <c r="S47" s="43"/>
      <c r="T47" s="43"/>
    </row>
    <row r="48" spans="2:23" ht="15" customHeight="1">
      <c r="I48" s="43"/>
      <c r="J48" s="598"/>
      <c r="K48" s="615"/>
      <c r="L48" s="599"/>
      <c r="M48" s="599"/>
      <c r="N48" s="599"/>
      <c r="O48" s="65"/>
      <c r="P48" s="73">
        <v>6</v>
      </c>
      <c r="Q48" s="616" t="s">
        <v>120</v>
      </c>
      <c r="R48" s="616"/>
      <c r="S48" s="43"/>
      <c r="T48" s="43"/>
    </row>
    <row r="49" spans="9:20" ht="15" customHeight="1">
      <c r="I49" s="43"/>
      <c r="J49" s="598">
        <v>12</v>
      </c>
      <c r="K49" s="615" t="s">
        <v>123</v>
      </c>
      <c r="L49" s="599" t="s">
        <v>153</v>
      </c>
      <c r="M49" s="599"/>
      <c r="N49" s="599"/>
      <c r="O49" s="65"/>
      <c r="P49" s="74">
        <v>7</v>
      </c>
      <c r="Q49" s="616" t="s">
        <v>121</v>
      </c>
      <c r="R49" s="616"/>
      <c r="S49" s="43"/>
      <c r="T49" s="43"/>
    </row>
    <row r="50" spans="9:20" ht="15" customHeight="1">
      <c r="I50" s="43"/>
      <c r="J50" s="598"/>
      <c r="K50" s="615"/>
      <c r="L50" s="599"/>
      <c r="M50" s="599"/>
      <c r="N50" s="599"/>
      <c r="O50" s="65"/>
      <c r="P50" s="622">
        <v>8</v>
      </c>
      <c r="Q50" s="599" t="s">
        <v>122</v>
      </c>
      <c r="R50" s="599"/>
      <c r="S50" s="43"/>
      <c r="T50" s="43"/>
    </row>
    <row r="51" spans="9:20" ht="15" customHeight="1">
      <c r="I51" s="43"/>
      <c r="J51" s="598"/>
      <c r="K51" s="615"/>
      <c r="L51" s="599"/>
      <c r="M51" s="599"/>
      <c r="N51" s="599"/>
      <c r="O51" s="65"/>
      <c r="P51" s="622"/>
      <c r="Q51" s="599"/>
      <c r="R51" s="599"/>
      <c r="S51" s="43"/>
      <c r="T51" s="43"/>
    </row>
    <row r="52" spans="9:20" ht="15" customHeight="1">
      <c r="I52" s="43"/>
      <c r="J52" s="598"/>
      <c r="K52" s="615"/>
      <c r="L52" s="599"/>
      <c r="M52" s="599"/>
      <c r="N52" s="599"/>
      <c r="O52" s="65"/>
      <c r="P52" s="75">
        <v>9</v>
      </c>
      <c r="Q52" s="616" t="s">
        <v>125</v>
      </c>
      <c r="R52" s="616"/>
      <c r="S52" s="43"/>
      <c r="T52" s="43"/>
    </row>
    <row r="53" spans="9:20" ht="15" customHeight="1">
      <c r="I53" s="43"/>
      <c r="J53" s="598">
        <v>13</v>
      </c>
      <c r="K53" s="615" t="s">
        <v>129</v>
      </c>
      <c r="L53" s="599" t="s">
        <v>154</v>
      </c>
      <c r="M53" s="599"/>
      <c r="N53" s="599"/>
      <c r="O53" s="65"/>
      <c r="P53" s="73">
        <v>10</v>
      </c>
      <c r="Q53" s="616" t="s">
        <v>127</v>
      </c>
      <c r="R53" s="616"/>
      <c r="S53" s="43"/>
      <c r="T53" s="43"/>
    </row>
    <row r="54" spans="9:20" ht="15" customHeight="1">
      <c r="I54" s="43"/>
      <c r="J54" s="598"/>
      <c r="K54" s="615"/>
      <c r="L54" s="599"/>
      <c r="M54" s="599"/>
      <c r="N54" s="599"/>
      <c r="O54" s="43"/>
      <c r="P54" s="617">
        <v>11</v>
      </c>
      <c r="Q54" s="599" t="s">
        <v>128</v>
      </c>
      <c r="R54" s="599"/>
      <c r="S54" s="43"/>
      <c r="T54" s="43"/>
    </row>
    <row r="55" spans="9:20" ht="15" customHeight="1">
      <c r="I55" s="43"/>
      <c r="J55" s="598"/>
      <c r="K55" s="615"/>
      <c r="L55" s="599"/>
      <c r="M55" s="599"/>
      <c r="N55" s="599"/>
      <c r="O55" s="43"/>
      <c r="P55" s="618"/>
      <c r="Q55" s="599"/>
      <c r="R55" s="599"/>
      <c r="S55" s="43"/>
      <c r="T55" s="43"/>
    </row>
    <row r="56" spans="9:20" ht="15" customHeight="1">
      <c r="I56" s="43"/>
      <c r="J56" s="598"/>
      <c r="K56" s="615"/>
      <c r="L56" s="599"/>
      <c r="M56" s="599"/>
      <c r="N56" s="599"/>
      <c r="O56" s="43"/>
      <c r="P56" s="73">
        <v>12</v>
      </c>
      <c r="Q56" s="616" t="s">
        <v>100</v>
      </c>
      <c r="R56" s="616"/>
      <c r="S56" s="43"/>
      <c r="T56" s="43"/>
    </row>
    <row r="57" spans="9:20" ht="15" customHeight="1">
      <c r="I57" s="43"/>
      <c r="J57" s="598">
        <v>14</v>
      </c>
      <c r="K57" s="615" t="s">
        <v>6</v>
      </c>
      <c r="L57" s="593" t="s">
        <v>155</v>
      </c>
      <c r="M57" s="593"/>
      <c r="N57" s="593"/>
      <c r="O57" s="43"/>
      <c r="P57" s="73">
        <v>13</v>
      </c>
      <c r="Q57" s="616" t="s">
        <v>131</v>
      </c>
      <c r="R57" s="616"/>
      <c r="S57" s="43"/>
      <c r="T57" s="43"/>
    </row>
    <row r="58" spans="9:20" ht="15" customHeight="1">
      <c r="I58" s="43"/>
      <c r="J58" s="598"/>
      <c r="K58" s="615"/>
      <c r="L58" s="593"/>
      <c r="M58" s="593"/>
      <c r="N58" s="593"/>
      <c r="O58" s="43"/>
      <c r="P58" s="73">
        <v>14</v>
      </c>
      <c r="Q58" s="616" t="s">
        <v>132</v>
      </c>
      <c r="R58" s="616"/>
      <c r="S58" s="43"/>
      <c r="T58" s="43"/>
    </row>
    <row r="59" spans="9:20" ht="16.5" customHeight="1">
      <c r="I59" s="43"/>
      <c r="J59" s="598"/>
      <c r="K59" s="615"/>
      <c r="L59" s="593"/>
      <c r="M59" s="593"/>
      <c r="N59" s="593"/>
      <c r="O59" s="43"/>
      <c r="P59" s="73">
        <v>15</v>
      </c>
      <c r="Q59" s="616" t="s">
        <v>133</v>
      </c>
      <c r="R59" s="616"/>
      <c r="S59" s="43"/>
      <c r="T59" s="43"/>
    </row>
    <row r="60" spans="9:20" ht="15" customHeight="1">
      <c r="J60" s="42"/>
      <c r="K60" s="42"/>
      <c r="L60" s="42"/>
      <c r="M60" s="42"/>
      <c r="N60" s="42"/>
      <c r="O60" s="43"/>
      <c r="P60" s="73">
        <v>16</v>
      </c>
      <c r="Q60" s="616" t="s">
        <v>134</v>
      </c>
      <c r="R60" s="616"/>
      <c r="S60" s="43"/>
      <c r="T60" s="43"/>
    </row>
    <row r="61" spans="9:20" ht="15" customHeight="1">
      <c r="P61" s="73">
        <v>17</v>
      </c>
      <c r="Q61" s="616" t="s">
        <v>135</v>
      </c>
      <c r="R61" s="616"/>
    </row>
    <row r="62" spans="9:20" ht="15" customHeight="1">
      <c r="P62" s="73">
        <v>18</v>
      </c>
      <c r="Q62" s="616" t="s">
        <v>136</v>
      </c>
      <c r="R62" s="616"/>
    </row>
    <row r="63" spans="9:20">
      <c r="P63" s="43"/>
      <c r="Q63" s="43"/>
      <c r="R63" s="43"/>
    </row>
  </sheetData>
  <mergeCells count="95">
    <mergeCell ref="J49:J52"/>
    <mergeCell ref="Q61:R61"/>
    <mergeCell ref="Q62:R62"/>
    <mergeCell ref="Q57:R57"/>
    <mergeCell ref="J57:J59"/>
    <mergeCell ref="K57:K59"/>
    <mergeCell ref="L57:N59"/>
    <mergeCell ref="Q58:R58"/>
    <mergeCell ref="Q59:R59"/>
    <mergeCell ref="Q60:R60"/>
    <mergeCell ref="Q53:R53"/>
    <mergeCell ref="J53:J56"/>
    <mergeCell ref="K53:K56"/>
    <mergeCell ref="L53:N56"/>
    <mergeCell ref="P54:P55"/>
    <mergeCell ref="Q54:R55"/>
    <mergeCell ref="Q56:R56"/>
    <mergeCell ref="R34:R38"/>
    <mergeCell ref="R30:R33"/>
    <mergeCell ref="Q49:R49"/>
    <mergeCell ref="K49:K52"/>
    <mergeCell ref="L49:N52"/>
    <mergeCell ref="P50:P51"/>
    <mergeCell ref="Q50:R51"/>
    <mergeCell ref="Q52:R52"/>
    <mergeCell ref="Q41:R41"/>
    <mergeCell ref="J41:J44"/>
    <mergeCell ref="K41:K44"/>
    <mergeCell ref="L41:N44"/>
    <mergeCell ref="Q42:R42"/>
    <mergeCell ref="Q43:R43"/>
    <mergeCell ref="P44:P45"/>
    <mergeCell ref="Q44:R45"/>
    <mergeCell ref="J45:J48"/>
    <mergeCell ref="K45:K48"/>
    <mergeCell ref="L45:N48"/>
    <mergeCell ref="Q46:R46"/>
    <mergeCell ref="Q47:R47"/>
    <mergeCell ref="Q48:R48"/>
    <mergeCell ref="C33:H33"/>
    <mergeCell ref="J37:J40"/>
    <mergeCell ref="K37:K40"/>
    <mergeCell ref="L37:N40"/>
    <mergeCell ref="L25:N28"/>
    <mergeCell ref="J33:J36"/>
    <mergeCell ref="C27:H27"/>
    <mergeCell ref="C28:H28"/>
    <mergeCell ref="J29:J32"/>
    <mergeCell ref="K29:K32"/>
    <mergeCell ref="L29:N32"/>
    <mergeCell ref="C31:H31"/>
    <mergeCell ref="C32:H32"/>
    <mergeCell ref="K33:K36"/>
    <mergeCell ref="L33:N36"/>
    <mergeCell ref="R20:R28"/>
    <mergeCell ref="J21:J24"/>
    <mergeCell ref="K21:K24"/>
    <mergeCell ref="L21:N24"/>
    <mergeCell ref="C21:H21"/>
    <mergeCell ref="C22:H22"/>
    <mergeCell ref="C23:H23"/>
    <mergeCell ref="C24:H24"/>
    <mergeCell ref="J25:J28"/>
    <mergeCell ref="K25:K28"/>
    <mergeCell ref="C25:H25"/>
    <mergeCell ref="C26:H26"/>
    <mergeCell ref="C15:H15"/>
    <mergeCell ref="C16:H16"/>
    <mergeCell ref="J17:J20"/>
    <mergeCell ref="K17:K20"/>
    <mergeCell ref="L17:N20"/>
    <mergeCell ref="C17:H17"/>
    <mergeCell ref="C18:H18"/>
    <mergeCell ref="C19:H19"/>
    <mergeCell ref="C20:H20"/>
    <mergeCell ref="J13:J16"/>
    <mergeCell ref="K13:K16"/>
    <mergeCell ref="L13:N16"/>
    <mergeCell ref="R14:R19"/>
    <mergeCell ref="J5:J8"/>
    <mergeCell ref="K5:K8"/>
    <mergeCell ref="L5:N8"/>
    <mergeCell ref="R6:R13"/>
    <mergeCell ref="J9:J12"/>
    <mergeCell ref="K9:K12"/>
    <mergeCell ref="L9:N12"/>
    <mergeCell ref="C11:H11"/>
    <mergeCell ref="C12:H12"/>
    <mergeCell ref="P3:R3"/>
    <mergeCell ref="L4:N4"/>
    <mergeCell ref="C6:H6"/>
    <mergeCell ref="C7:H7"/>
    <mergeCell ref="C8:H8"/>
    <mergeCell ref="C9:H9"/>
    <mergeCell ref="C10:H10"/>
  </mergeCells>
  <phoneticPr fontId="20"/>
  <pageMargins left="0.70866141732283472" right="0.70866141732283472" top="0.74803149606299213" bottom="0.74803149606299213" header="0.31496062992125984" footer="0.31496062992125984"/>
  <pageSetup paperSize="9" scale="5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（様式１）２実施内容（融資主体支援タイプ）</vt:lpstr>
      <vt:lpstr>（様式１号）３整理番号表</vt:lpstr>
      <vt:lpstr>'（様式１）２実施内容（融資主体支援タイプ）'!Print_Area</vt:lpstr>
      <vt:lpstr>'（様式１号）３整理番号表'!Print_Area</vt:lpstr>
    </vt:vector>
  </TitlesOfParts>
  <Company>農林水産省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農林水産省</dc:creator>
  <cp:lastModifiedBy>山根 賢登（農業ビジネス支援課）</cp:lastModifiedBy>
  <cp:lastPrinted>2026-04-07T08:07:57Z</cp:lastPrinted>
  <dcterms:created xsi:type="dcterms:W3CDTF">2010-01-26T04:14:38Z</dcterms:created>
  <dcterms:modified xsi:type="dcterms:W3CDTF">2026-04-07T08:08:41Z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0x010100A29041FAEF03FC4C8C2F555282707911</vt:lpwstr>
  </property>
  <property fmtid="{D5CDD505-2E9C-101B-9397-08002B2CF9AE}" pid="3" name="MediaServiceImageTags">
    <vt:lpwstr/>
  </property>
</Properties>
</file>